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nam Giáo dục\nam\2025\GV DẠY HS KHUYẾT TẬT\"/>
    </mc:Choice>
  </mc:AlternateContent>
  <xr:revisionPtr revIDLastSave="0" documentId="13_ncr:1_{907198C8-A284-41EE-B507-3CCF19BA7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ÁNG 01-05 NĂM 2025" sheetId="1" r:id="rId1"/>
    <sheet name="TỔNG HỢP" sheetId="4" r:id="rId2"/>
  </sheets>
  <externalReferences>
    <externalReference r:id="rId3"/>
  </externalReferences>
  <definedNames>
    <definedName name="_xlnm.Print_Area" localSheetId="0">'THÁNG 01-05 NĂM 2025'!$A$1:$T$465</definedName>
  </definedNames>
  <calcPr calcId="191029"/>
  <extLst>
    <ext uri="GoogleSheetsCustomDataVersion2">
      <go:sheetsCustomData xmlns:go="http://customooxmlschemas.google.com/" r:id="rId7" roundtripDataChecksum="g5bDhHMDXSyqc+ra+aSbyaxOaIdhSIhj5j5qw81p4Jg="/>
    </ext>
  </extLst>
</workbook>
</file>

<file path=xl/calcChain.xml><?xml version="1.0" encoding="utf-8"?>
<calcChain xmlns="http://schemas.openxmlformats.org/spreadsheetml/2006/main">
  <c r="U216" i="1" l="1"/>
  <c r="U184" i="1"/>
  <c r="U10" i="1"/>
  <c r="K204" i="1"/>
  <c r="O11" i="1"/>
  <c r="O432" i="1"/>
  <c r="E337" i="1"/>
  <c r="E184" i="1"/>
  <c r="E173" i="1"/>
  <c r="E82" i="1"/>
  <c r="B40" i="4" l="1"/>
  <c r="B39" i="4"/>
  <c r="B38" i="4"/>
  <c r="B37" i="4"/>
  <c r="B36" i="4"/>
  <c r="B35" i="4"/>
  <c r="B34" i="4"/>
  <c r="B33" i="4"/>
  <c r="B32" i="4"/>
  <c r="B31" i="4"/>
  <c r="B30" i="4"/>
  <c r="B29" i="4"/>
  <c r="B28" i="4"/>
  <c r="R211" i="1"/>
  <c r="C27" i="4" s="1"/>
  <c r="O211" i="1"/>
  <c r="L211" i="1"/>
  <c r="C211" i="1"/>
  <c r="B27" i="4"/>
  <c r="B26" i="4"/>
  <c r="B25" i="4"/>
  <c r="B24" i="4"/>
  <c r="B23" i="4"/>
  <c r="B22" i="4"/>
  <c r="B21" i="4"/>
  <c r="R173" i="1"/>
  <c r="C19" i="4" s="1"/>
  <c r="B19" i="4"/>
  <c r="R169" i="1"/>
  <c r="C18" i="4" s="1"/>
  <c r="B18" i="4"/>
  <c r="B17" i="4"/>
  <c r="B16" i="4"/>
  <c r="B15" i="4"/>
  <c r="R140" i="1"/>
  <c r="C16" i="4" s="1"/>
  <c r="R132" i="1"/>
  <c r="C15" i="4" s="1"/>
  <c r="R121" i="1"/>
  <c r="C14" i="4" s="1"/>
  <c r="B14" i="4"/>
  <c r="R110" i="1"/>
  <c r="C13" i="4" s="1"/>
  <c r="B13" i="4"/>
  <c r="B12" i="4"/>
  <c r="R70" i="1"/>
  <c r="C10" i="4" s="1"/>
  <c r="R82" i="1"/>
  <c r="C11" i="4" s="1"/>
  <c r="B11" i="4"/>
  <c r="B10" i="4"/>
  <c r="B9" i="4"/>
  <c r="R35" i="1"/>
  <c r="C8" i="4" s="1"/>
  <c r="B8" i="4"/>
  <c r="B7" i="4"/>
  <c r="B6" i="4"/>
  <c r="B20" i="4"/>
  <c r="C49" i="1" l="1"/>
  <c r="O49" i="1"/>
  <c r="R49" i="1"/>
  <c r="C9" i="4" s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D464" i="1"/>
  <c r="D463" i="1"/>
  <c r="F462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F443" i="1"/>
  <c r="D443" i="1"/>
  <c r="D442" i="1"/>
  <c r="D441" i="1"/>
  <c r="D440" i="1"/>
  <c r="D439" i="1"/>
  <c r="D438" i="1"/>
  <c r="F437" i="1"/>
  <c r="D437" i="1"/>
  <c r="D436" i="1"/>
  <c r="F435" i="1"/>
  <c r="D435" i="1"/>
  <c r="F434" i="1"/>
  <c r="D434" i="1"/>
  <c r="F433" i="1"/>
  <c r="D433" i="1"/>
  <c r="N430" i="1"/>
  <c r="F430" i="1"/>
  <c r="D430" i="1"/>
  <c r="N429" i="1"/>
  <c r="F429" i="1"/>
  <c r="D429" i="1"/>
  <c r="N428" i="1"/>
  <c r="F428" i="1"/>
  <c r="D428" i="1"/>
  <c r="N427" i="1"/>
  <c r="F427" i="1"/>
  <c r="D427" i="1"/>
  <c r="N426" i="1"/>
  <c r="F426" i="1"/>
  <c r="D426" i="1"/>
  <c r="N425" i="1"/>
  <c r="F425" i="1"/>
  <c r="D425" i="1"/>
  <c r="N424" i="1"/>
  <c r="F424" i="1"/>
  <c r="D424" i="1"/>
  <c r="N423" i="1"/>
  <c r="F423" i="1"/>
  <c r="D423" i="1"/>
  <c r="N422" i="1"/>
  <c r="F422" i="1"/>
  <c r="D422" i="1"/>
  <c r="N421" i="1"/>
  <c r="F421" i="1"/>
  <c r="D421" i="1"/>
  <c r="N420" i="1"/>
  <c r="D420" i="1"/>
  <c r="N419" i="1"/>
  <c r="D419" i="1"/>
  <c r="R418" i="1"/>
  <c r="N418" i="1"/>
  <c r="D418" i="1"/>
  <c r="N417" i="1"/>
  <c r="D417" i="1"/>
  <c r="R416" i="1"/>
  <c r="N416" i="1"/>
  <c r="F416" i="1"/>
  <c r="D416" i="1"/>
  <c r="N415" i="1"/>
  <c r="F415" i="1"/>
  <c r="D415" i="1"/>
  <c r="R414" i="1"/>
  <c r="N414" i="1"/>
  <c r="D414" i="1"/>
  <c r="N413" i="1"/>
  <c r="D413" i="1"/>
  <c r="N412" i="1"/>
  <c r="D412" i="1"/>
  <c r="N411" i="1"/>
  <c r="D411" i="1"/>
  <c r="R410" i="1"/>
  <c r="N410" i="1"/>
  <c r="K410" i="1"/>
  <c r="F410" i="1"/>
  <c r="D410" i="1"/>
  <c r="N409" i="1"/>
  <c r="D409" i="1"/>
  <c r="N408" i="1"/>
  <c r="F408" i="1"/>
  <c r="D408" i="1"/>
  <c r="N407" i="1"/>
  <c r="D407" i="1"/>
  <c r="N406" i="1"/>
  <c r="D406" i="1"/>
  <c r="N405" i="1"/>
  <c r="D405" i="1"/>
  <c r="R404" i="1"/>
  <c r="N404" i="1"/>
  <c r="D404" i="1"/>
  <c r="R403" i="1"/>
  <c r="N403" i="1"/>
  <c r="D403" i="1"/>
  <c r="R402" i="1"/>
  <c r="N402" i="1"/>
  <c r="F402" i="1"/>
  <c r="D402" i="1"/>
  <c r="N432" i="1" l="1"/>
  <c r="I434" i="1"/>
  <c r="M434" i="1" s="1"/>
  <c r="P434" i="1" s="1"/>
  <c r="S434" i="1" s="1"/>
  <c r="I446" i="1"/>
  <c r="M446" i="1" s="1"/>
  <c r="P446" i="1" s="1"/>
  <c r="S446" i="1" s="1"/>
  <c r="I458" i="1"/>
  <c r="M458" i="1" s="1"/>
  <c r="P458" i="1" s="1"/>
  <c r="S458" i="1" s="1"/>
  <c r="I404" i="1"/>
  <c r="M404" i="1" s="1"/>
  <c r="P404" i="1" s="1"/>
  <c r="S404" i="1" s="1"/>
  <c r="I448" i="1"/>
  <c r="M448" i="1" s="1"/>
  <c r="P448" i="1" s="1"/>
  <c r="S448" i="1" s="1"/>
  <c r="I452" i="1"/>
  <c r="M452" i="1" s="1"/>
  <c r="P452" i="1" s="1"/>
  <c r="S452" i="1" s="1"/>
  <c r="I460" i="1"/>
  <c r="M460" i="1" s="1"/>
  <c r="P460" i="1" s="1"/>
  <c r="S460" i="1" s="1"/>
  <c r="I464" i="1"/>
  <c r="M464" i="1" s="1"/>
  <c r="P464" i="1" s="1"/>
  <c r="S464" i="1" s="1"/>
  <c r="I411" i="1"/>
  <c r="M411" i="1" s="1"/>
  <c r="P411" i="1" s="1"/>
  <c r="S411" i="1" s="1"/>
  <c r="I433" i="1"/>
  <c r="M433" i="1" s="1"/>
  <c r="P433" i="1" s="1"/>
  <c r="S433" i="1" s="1"/>
  <c r="I445" i="1"/>
  <c r="M445" i="1" s="1"/>
  <c r="P445" i="1" s="1"/>
  <c r="S445" i="1" s="1"/>
  <c r="I457" i="1"/>
  <c r="M457" i="1" s="1"/>
  <c r="P457" i="1" s="1"/>
  <c r="S457" i="1" s="1"/>
  <c r="I414" i="1"/>
  <c r="M414" i="1" s="1"/>
  <c r="P414" i="1" s="1"/>
  <c r="S414" i="1" s="1"/>
  <c r="I417" i="1"/>
  <c r="M417" i="1" s="1"/>
  <c r="P417" i="1" s="1"/>
  <c r="S417" i="1" s="1"/>
  <c r="I429" i="1"/>
  <c r="M429" i="1" s="1"/>
  <c r="P429" i="1" s="1"/>
  <c r="S429" i="1" s="1"/>
  <c r="I408" i="1"/>
  <c r="M408" i="1" s="1"/>
  <c r="P408" i="1" s="1"/>
  <c r="S408" i="1" s="1"/>
  <c r="I444" i="1"/>
  <c r="M444" i="1" s="1"/>
  <c r="P444" i="1" s="1"/>
  <c r="S444" i="1" s="1"/>
  <c r="I456" i="1"/>
  <c r="M456" i="1" s="1"/>
  <c r="P456" i="1" s="1"/>
  <c r="S456" i="1" s="1"/>
  <c r="I424" i="1"/>
  <c r="M424" i="1" s="1"/>
  <c r="P424" i="1" s="1"/>
  <c r="S424" i="1" s="1"/>
  <c r="I427" i="1"/>
  <c r="M427" i="1" s="1"/>
  <c r="P427" i="1" s="1"/>
  <c r="S427" i="1" s="1"/>
  <c r="I437" i="1"/>
  <c r="M437" i="1" s="1"/>
  <c r="P437" i="1" s="1"/>
  <c r="S437" i="1" s="1"/>
  <c r="I441" i="1"/>
  <c r="M441" i="1" s="1"/>
  <c r="P441" i="1" s="1"/>
  <c r="S441" i="1" s="1"/>
  <c r="I453" i="1"/>
  <c r="M453" i="1" s="1"/>
  <c r="P453" i="1" s="1"/>
  <c r="S453" i="1" s="1"/>
  <c r="I461" i="1"/>
  <c r="M461" i="1" s="1"/>
  <c r="P461" i="1" s="1"/>
  <c r="S461" i="1" s="1"/>
  <c r="I440" i="1"/>
  <c r="M440" i="1" s="1"/>
  <c r="P440" i="1" s="1"/>
  <c r="S440" i="1" s="1"/>
  <c r="I410" i="1"/>
  <c r="M410" i="1" s="1"/>
  <c r="P410" i="1" s="1"/>
  <c r="S410" i="1" s="1"/>
  <c r="I405" i="1"/>
  <c r="M405" i="1" s="1"/>
  <c r="P405" i="1" s="1"/>
  <c r="S405" i="1" s="1"/>
  <c r="I420" i="1"/>
  <c r="M420" i="1" s="1"/>
  <c r="P420" i="1" s="1"/>
  <c r="S420" i="1" s="1"/>
  <c r="I423" i="1"/>
  <c r="M423" i="1" s="1"/>
  <c r="P423" i="1" s="1"/>
  <c r="S423" i="1" s="1"/>
  <c r="I442" i="1"/>
  <c r="M442" i="1" s="1"/>
  <c r="P442" i="1" s="1"/>
  <c r="S442" i="1" s="1"/>
  <c r="I450" i="1"/>
  <c r="M450" i="1" s="1"/>
  <c r="P450" i="1" s="1"/>
  <c r="S450" i="1" s="1"/>
  <c r="I462" i="1"/>
  <c r="M462" i="1" s="1"/>
  <c r="P462" i="1" s="1"/>
  <c r="S462" i="1" s="1"/>
  <c r="I407" i="1"/>
  <c r="M407" i="1" s="1"/>
  <c r="P407" i="1" s="1"/>
  <c r="S407" i="1" s="1"/>
  <c r="I403" i="1"/>
  <c r="M403" i="1" s="1"/>
  <c r="P403" i="1" s="1"/>
  <c r="S403" i="1" s="1"/>
  <c r="I421" i="1"/>
  <c r="M421" i="1" s="1"/>
  <c r="P421" i="1" s="1"/>
  <c r="S421" i="1" s="1"/>
  <c r="I426" i="1"/>
  <c r="M426" i="1" s="1"/>
  <c r="P426" i="1" s="1"/>
  <c r="S426" i="1" s="1"/>
  <c r="I416" i="1"/>
  <c r="M416" i="1" s="1"/>
  <c r="P416" i="1" s="1"/>
  <c r="S416" i="1" s="1"/>
  <c r="I443" i="1"/>
  <c r="M443" i="1" s="1"/>
  <c r="P443" i="1" s="1"/>
  <c r="S443" i="1" s="1"/>
  <c r="I451" i="1"/>
  <c r="M451" i="1" s="1"/>
  <c r="P451" i="1" s="1"/>
  <c r="S451" i="1" s="1"/>
  <c r="I455" i="1"/>
  <c r="M455" i="1" s="1"/>
  <c r="P455" i="1" s="1"/>
  <c r="S455" i="1" s="1"/>
  <c r="I409" i="1"/>
  <c r="M409" i="1" s="1"/>
  <c r="P409" i="1" s="1"/>
  <c r="S409" i="1" s="1"/>
  <c r="M430" i="1"/>
  <c r="P430" i="1" s="1"/>
  <c r="S430" i="1" s="1"/>
  <c r="I406" i="1"/>
  <c r="M406" i="1" s="1"/>
  <c r="P406" i="1" s="1"/>
  <c r="S406" i="1" s="1"/>
  <c r="I435" i="1"/>
  <c r="M435" i="1" s="1"/>
  <c r="P435" i="1" s="1"/>
  <c r="S435" i="1" s="1"/>
  <c r="I447" i="1"/>
  <c r="M447" i="1" s="1"/>
  <c r="P447" i="1" s="1"/>
  <c r="S447" i="1" s="1"/>
  <c r="I459" i="1"/>
  <c r="M459" i="1" s="1"/>
  <c r="P459" i="1" s="1"/>
  <c r="S459" i="1" s="1"/>
  <c r="I436" i="1"/>
  <c r="M436" i="1" s="1"/>
  <c r="P436" i="1" s="1"/>
  <c r="S436" i="1" s="1"/>
  <c r="I449" i="1"/>
  <c r="M449" i="1" s="1"/>
  <c r="P449" i="1" s="1"/>
  <c r="S449" i="1" s="1"/>
  <c r="I438" i="1"/>
  <c r="M438" i="1" s="1"/>
  <c r="P438" i="1" s="1"/>
  <c r="I439" i="1"/>
  <c r="M439" i="1" s="1"/>
  <c r="P439" i="1" s="1"/>
  <c r="S439" i="1" s="1"/>
  <c r="I463" i="1"/>
  <c r="M463" i="1" s="1"/>
  <c r="P463" i="1" s="1"/>
  <c r="S463" i="1" s="1"/>
  <c r="I454" i="1"/>
  <c r="M454" i="1" s="1"/>
  <c r="P454" i="1" s="1"/>
  <c r="S454" i="1" s="1"/>
  <c r="I413" i="1"/>
  <c r="M413" i="1" s="1"/>
  <c r="P413" i="1" s="1"/>
  <c r="S413" i="1" s="1"/>
  <c r="I402" i="1"/>
  <c r="M402" i="1" s="1"/>
  <c r="P402" i="1" s="1"/>
  <c r="S402" i="1" s="1"/>
  <c r="I419" i="1"/>
  <c r="M419" i="1" s="1"/>
  <c r="P419" i="1" s="1"/>
  <c r="S419" i="1" s="1"/>
  <c r="I422" i="1"/>
  <c r="M422" i="1" s="1"/>
  <c r="P422" i="1" s="1"/>
  <c r="S422" i="1" s="1"/>
  <c r="I425" i="1"/>
  <c r="M425" i="1" s="1"/>
  <c r="P425" i="1" s="1"/>
  <c r="S425" i="1" s="1"/>
  <c r="I428" i="1"/>
  <c r="M428" i="1" s="1"/>
  <c r="P428" i="1" s="1"/>
  <c r="S428" i="1" s="1"/>
  <c r="I412" i="1"/>
  <c r="M412" i="1" s="1"/>
  <c r="P412" i="1" s="1"/>
  <c r="S412" i="1" s="1"/>
  <c r="I415" i="1"/>
  <c r="M415" i="1" s="1"/>
  <c r="P415" i="1" s="1"/>
  <c r="S415" i="1" s="1"/>
  <c r="I418" i="1"/>
  <c r="M418" i="1" s="1"/>
  <c r="P418" i="1" s="1"/>
  <c r="S418" i="1" s="1"/>
  <c r="S438" i="1" l="1"/>
  <c r="S432" i="1" s="1"/>
  <c r="D40" i="4" s="1"/>
  <c r="P432" i="1"/>
  <c r="S401" i="1"/>
  <c r="D39" i="4" s="1"/>
  <c r="R150" i="1"/>
  <c r="C17" i="4" s="1"/>
  <c r="F153" i="1"/>
  <c r="F152" i="1"/>
  <c r="F151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239" i="1" l="1"/>
  <c r="I239" i="1" s="1"/>
  <c r="D238" i="1"/>
  <c r="I238" i="1" s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F232" i="1"/>
  <c r="N232" i="1"/>
  <c r="N233" i="1"/>
  <c r="F234" i="1"/>
  <c r="N234" i="1"/>
  <c r="N235" i="1"/>
  <c r="N236" i="1"/>
  <c r="N237" i="1"/>
  <c r="I219" i="1" l="1"/>
  <c r="M219" i="1" s="1"/>
  <c r="P219" i="1" s="1"/>
  <c r="I236" i="1"/>
  <c r="M236" i="1" s="1"/>
  <c r="P236" i="1" s="1"/>
  <c r="I227" i="1"/>
  <c r="M227" i="1" s="1"/>
  <c r="P227" i="1" s="1"/>
  <c r="I237" i="1"/>
  <c r="M237" i="1" s="1"/>
  <c r="P237" i="1" s="1"/>
  <c r="I223" i="1"/>
  <c r="M223" i="1" s="1"/>
  <c r="P223" i="1" s="1"/>
  <c r="I225" i="1"/>
  <c r="M225" i="1" s="1"/>
  <c r="P225" i="1" s="1"/>
  <c r="I228" i="1"/>
  <c r="M228" i="1" s="1"/>
  <c r="P228" i="1" s="1"/>
  <c r="I218" i="1"/>
  <c r="M218" i="1" s="1"/>
  <c r="P218" i="1" s="1"/>
  <c r="I230" i="1"/>
  <c r="M230" i="1" s="1"/>
  <c r="P230" i="1" s="1"/>
  <c r="I232" i="1"/>
  <c r="M232" i="1" s="1"/>
  <c r="P232" i="1" s="1"/>
  <c r="I234" i="1"/>
  <c r="M234" i="1" s="1"/>
  <c r="P234" i="1" s="1"/>
  <c r="M239" i="1"/>
  <c r="P239" i="1" s="1"/>
  <c r="I226" i="1"/>
  <c r="M226" i="1" s="1"/>
  <c r="P226" i="1" s="1"/>
  <c r="I217" i="1"/>
  <c r="M217" i="1" s="1"/>
  <c r="P217" i="1" s="1"/>
  <c r="I233" i="1"/>
  <c r="M233" i="1" s="1"/>
  <c r="P233" i="1" s="1"/>
  <c r="I221" i="1"/>
  <c r="M221" i="1" s="1"/>
  <c r="P221" i="1" s="1"/>
  <c r="I224" i="1"/>
  <c r="M224" i="1" s="1"/>
  <c r="P224" i="1" s="1"/>
  <c r="I229" i="1"/>
  <c r="M229" i="1" s="1"/>
  <c r="P229" i="1" s="1"/>
  <c r="I231" i="1"/>
  <c r="M231" i="1" s="1"/>
  <c r="P231" i="1" s="1"/>
  <c r="I220" i="1"/>
  <c r="M220" i="1" s="1"/>
  <c r="P220" i="1" s="1"/>
  <c r="I222" i="1"/>
  <c r="M222" i="1" s="1"/>
  <c r="P222" i="1" s="1"/>
  <c r="I235" i="1"/>
  <c r="M235" i="1" s="1"/>
  <c r="P235" i="1" s="1"/>
  <c r="M238" i="1"/>
  <c r="P238" i="1" s="1"/>
  <c r="N199" i="1"/>
  <c r="N209" i="1"/>
  <c r="N208" i="1"/>
  <c r="R432" i="1" l="1"/>
  <c r="C40" i="4" s="1"/>
  <c r="K432" i="1"/>
  <c r="J432" i="1"/>
  <c r="E432" i="1"/>
  <c r="C432" i="1"/>
  <c r="R401" i="1"/>
  <c r="C39" i="4" s="1"/>
  <c r="O401" i="1"/>
  <c r="J401" i="1"/>
  <c r="E401" i="1"/>
  <c r="C401" i="1"/>
  <c r="N399" i="1"/>
  <c r="D399" i="1"/>
  <c r="N398" i="1"/>
  <c r="D398" i="1"/>
  <c r="N397" i="1"/>
  <c r="D397" i="1"/>
  <c r="N396" i="1"/>
  <c r="D396" i="1"/>
  <c r="N395" i="1"/>
  <c r="D395" i="1"/>
  <c r="N394" i="1"/>
  <c r="D394" i="1"/>
  <c r="N393" i="1"/>
  <c r="F393" i="1"/>
  <c r="D393" i="1"/>
  <c r="N392" i="1"/>
  <c r="D392" i="1"/>
  <c r="N391" i="1"/>
  <c r="F391" i="1"/>
  <c r="D391" i="1"/>
  <c r="N390" i="1"/>
  <c r="F390" i="1"/>
  <c r="D390" i="1"/>
  <c r="T389" i="1"/>
  <c r="R389" i="1"/>
  <c r="C38" i="4" s="1"/>
  <c r="O389" i="1"/>
  <c r="L389" i="1"/>
  <c r="K389" i="1"/>
  <c r="J389" i="1"/>
  <c r="E389" i="1"/>
  <c r="C389" i="1"/>
  <c r="D387" i="1"/>
  <c r="R386" i="1"/>
  <c r="C37" i="4" s="1"/>
  <c r="O386" i="1"/>
  <c r="N386" i="1"/>
  <c r="C386" i="1"/>
  <c r="N384" i="1"/>
  <c r="D384" i="1"/>
  <c r="N383" i="1"/>
  <c r="D383" i="1"/>
  <c r="N382" i="1"/>
  <c r="D382" i="1"/>
  <c r="N381" i="1"/>
  <c r="D381" i="1"/>
  <c r="N380" i="1"/>
  <c r="D380" i="1"/>
  <c r="N379" i="1"/>
  <c r="D379" i="1"/>
  <c r="N378" i="1"/>
  <c r="D378" i="1"/>
  <c r="N377" i="1"/>
  <c r="D377" i="1"/>
  <c r="N376" i="1"/>
  <c r="D376" i="1"/>
  <c r="N375" i="1"/>
  <c r="D375" i="1"/>
  <c r="N374" i="1"/>
  <c r="D374" i="1"/>
  <c r="N373" i="1"/>
  <c r="D373" i="1"/>
  <c r="N372" i="1"/>
  <c r="F372" i="1"/>
  <c r="D372" i="1"/>
  <c r="N371" i="1"/>
  <c r="F371" i="1"/>
  <c r="D371" i="1"/>
  <c r="N370" i="1"/>
  <c r="F370" i="1"/>
  <c r="D370" i="1"/>
  <c r="N369" i="1"/>
  <c r="F369" i="1"/>
  <c r="D369" i="1"/>
  <c r="N368" i="1"/>
  <c r="F368" i="1"/>
  <c r="D368" i="1"/>
  <c r="N367" i="1"/>
  <c r="F367" i="1"/>
  <c r="D367" i="1"/>
  <c r="N366" i="1"/>
  <c r="F366" i="1"/>
  <c r="D366" i="1"/>
  <c r="N365" i="1"/>
  <c r="F365" i="1"/>
  <c r="D365" i="1"/>
  <c r="N364" i="1"/>
  <c r="F364" i="1"/>
  <c r="D364" i="1"/>
  <c r="N363" i="1"/>
  <c r="F363" i="1"/>
  <c r="D363" i="1"/>
  <c r="N362" i="1"/>
  <c r="F362" i="1"/>
  <c r="D362" i="1"/>
  <c r="N361" i="1"/>
  <c r="F361" i="1"/>
  <c r="D361" i="1"/>
  <c r="N360" i="1"/>
  <c r="F360" i="1"/>
  <c r="D360" i="1"/>
  <c r="N359" i="1"/>
  <c r="F359" i="1"/>
  <c r="D359" i="1"/>
  <c r="N358" i="1"/>
  <c r="F358" i="1"/>
  <c r="D358" i="1"/>
  <c r="N357" i="1"/>
  <c r="F357" i="1"/>
  <c r="D357" i="1"/>
  <c r="N356" i="1"/>
  <c r="F356" i="1"/>
  <c r="D356" i="1"/>
  <c r="N355" i="1"/>
  <c r="F355" i="1"/>
  <c r="D355" i="1"/>
  <c r="N354" i="1"/>
  <c r="F354" i="1"/>
  <c r="D354" i="1"/>
  <c r="N353" i="1"/>
  <c r="F353" i="1"/>
  <c r="D353" i="1"/>
  <c r="N352" i="1"/>
  <c r="F352" i="1"/>
  <c r="D352" i="1"/>
  <c r="R351" i="1"/>
  <c r="C36" i="4" s="1"/>
  <c r="O351" i="1"/>
  <c r="E351" i="1"/>
  <c r="C351" i="1"/>
  <c r="M350" i="1"/>
  <c r="D349" i="1"/>
  <c r="D348" i="1"/>
  <c r="D347" i="1"/>
  <c r="F346" i="1"/>
  <c r="D346" i="1"/>
  <c r="D345" i="1"/>
  <c r="D344" i="1"/>
  <c r="D343" i="1"/>
  <c r="D342" i="1"/>
  <c r="D341" i="1"/>
  <c r="K340" i="1"/>
  <c r="F340" i="1"/>
  <c r="F337" i="1" s="1"/>
  <c r="D340" i="1"/>
  <c r="D339" i="1"/>
  <c r="D338" i="1"/>
  <c r="R337" i="1"/>
  <c r="C35" i="4" s="1"/>
  <c r="O337" i="1"/>
  <c r="N337" i="1"/>
  <c r="J337" i="1"/>
  <c r="H337" i="1"/>
  <c r="C337" i="1"/>
  <c r="N335" i="1"/>
  <c r="N334" i="1" s="1"/>
  <c r="D335" i="1"/>
  <c r="R334" i="1"/>
  <c r="C34" i="4" s="1"/>
  <c r="O334" i="1"/>
  <c r="K334" i="1"/>
  <c r="J334" i="1"/>
  <c r="C334" i="1"/>
  <c r="N332" i="1"/>
  <c r="D332" i="1"/>
  <c r="I332" i="1" s="1"/>
  <c r="N331" i="1"/>
  <c r="D331" i="1"/>
  <c r="N330" i="1"/>
  <c r="D330" i="1"/>
  <c r="I330" i="1" s="1"/>
  <c r="N329" i="1"/>
  <c r="D329" i="1"/>
  <c r="N328" i="1"/>
  <c r="D328" i="1"/>
  <c r="N327" i="1"/>
  <c r="D327" i="1"/>
  <c r="I327" i="1" s="1"/>
  <c r="N326" i="1"/>
  <c r="D326" i="1"/>
  <c r="I326" i="1" s="1"/>
  <c r="N325" i="1"/>
  <c r="D325" i="1"/>
  <c r="N324" i="1"/>
  <c r="D324" i="1"/>
  <c r="N323" i="1"/>
  <c r="D323" i="1"/>
  <c r="N322" i="1"/>
  <c r="F322" i="1"/>
  <c r="D322" i="1"/>
  <c r="N321" i="1"/>
  <c r="D321" i="1"/>
  <c r="I321" i="1" s="1"/>
  <c r="N320" i="1"/>
  <c r="D320" i="1"/>
  <c r="N319" i="1"/>
  <c r="D319" i="1"/>
  <c r="N318" i="1"/>
  <c r="D318" i="1"/>
  <c r="N317" i="1"/>
  <c r="D317" i="1"/>
  <c r="I317" i="1" s="1"/>
  <c r="N316" i="1"/>
  <c r="D316" i="1"/>
  <c r="N315" i="1"/>
  <c r="D315" i="1"/>
  <c r="I315" i="1" s="1"/>
  <c r="N314" i="1"/>
  <c r="F314" i="1"/>
  <c r="D314" i="1"/>
  <c r="N313" i="1"/>
  <c r="D313" i="1"/>
  <c r="N312" i="1"/>
  <c r="D312" i="1"/>
  <c r="I312" i="1" s="1"/>
  <c r="N311" i="1"/>
  <c r="D311" i="1"/>
  <c r="N310" i="1"/>
  <c r="D310" i="1"/>
  <c r="I310" i="1" s="1"/>
  <c r="N309" i="1"/>
  <c r="D309" i="1"/>
  <c r="I309" i="1" s="1"/>
  <c r="N308" i="1"/>
  <c r="D308" i="1"/>
  <c r="I308" i="1" s="1"/>
  <c r="N307" i="1"/>
  <c r="D307" i="1"/>
  <c r="N306" i="1"/>
  <c r="D306" i="1"/>
  <c r="N305" i="1"/>
  <c r="D305" i="1"/>
  <c r="I305" i="1" s="1"/>
  <c r="N304" i="1"/>
  <c r="F304" i="1"/>
  <c r="D304" i="1"/>
  <c r="R303" i="1"/>
  <c r="C33" i="4" s="1"/>
  <c r="O303" i="1"/>
  <c r="K303" i="1"/>
  <c r="J303" i="1"/>
  <c r="E303" i="1"/>
  <c r="C303" i="1"/>
  <c r="N301" i="1"/>
  <c r="D301" i="1"/>
  <c r="N300" i="1"/>
  <c r="D300" i="1"/>
  <c r="N299" i="1"/>
  <c r="D299" i="1"/>
  <c r="F298" i="1"/>
  <c r="D298" i="1"/>
  <c r="N297" i="1"/>
  <c r="F297" i="1"/>
  <c r="D297" i="1"/>
  <c r="N296" i="1"/>
  <c r="D296" i="1"/>
  <c r="N295" i="1"/>
  <c r="D295" i="1"/>
  <c r="N294" i="1"/>
  <c r="D294" i="1"/>
  <c r="N293" i="1"/>
  <c r="D293" i="1"/>
  <c r="N292" i="1"/>
  <c r="D292" i="1"/>
  <c r="N291" i="1"/>
  <c r="D291" i="1"/>
  <c r="N290" i="1"/>
  <c r="F290" i="1"/>
  <c r="D290" i="1"/>
  <c r="N289" i="1"/>
  <c r="D289" i="1"/>
  <c r="N288" i="1"/>
  <c r="D288" i="1"/>
  <c r="N287" i="1"/>
  <c r="D287" i="1"/>
  <c r="N286" i="1"/>
  <c r="K286" i="1"/>
  <c r="K284" i="1" s="1"/>
  <c r="F286" i="1"/>
  <c r="D286" i="1"/>
  <c r="N285" i="1"/>
  <c r="D285" i="1"/>
  <c r="R284" i="1"/>
  <c r="C32" i="4" s="1"/>
  <c r="O284" i="1"/>
  <c r="E284" i="1"/>
  <c r="C284" i="1"/>
  <c r="N282" i="1"/>
  <c r="D282" i="1"/>
  <c r="N281" i="1"/>
  <c r="F281" i="1"/>
  <c r="D281" i="1"/>
  <c r="N280" i="1"/>
  <c r="D280" i="1"/>
  <c r="N279" i="1"/>
  <c r="D279" i="1"/>
  <c r="N278" i="1"/>
  <c r="D278" i="1"/>
  <c r="N277" i="1"/>
  <c r="D277" i="1"/>
  <c r="N276" i="1"/>
  <c r="D276" i="1"/>
  <c r="N275" i="1"/>
  <c r="D275" i="1"/>
  <c r="N274" i="1"/>
  <c r="D274" i="1"/>
  <c r="N273" i="1"/>
  <c r="F273" i="1"/>
  <c r="D273" i="1"/>
  <c r="N272" i="1"/>
  <c r="D272" i="1"/>
  <c r="N271" i="1"/>
  <c r="D271" i="1"/>
  <c r="N270" i="1"/>
  <c r="D270" i="1"/>
  <c r="N269" i="1"/>
  <c r="F269" i="1"/>
  <c r="D269" i="1"/>
  <c r="N268" i="1"/>
  <c r="D268" i="1"/>
  <c r="N267" i="1"/>
  <c r="D267" i="1"/>
  <c r="N266" i="1"/>
  <c r="D266" i="1"/>
  <c r="N265" i="1"/>
  <c r="D265" i="1"/>
  <c r="N264" i="1"/>
  <c r="D264" i="1"/>
  <c r="N263" i="1"/>
  <c r="D263" i="1"/>
  <c r="N262" i="1"/>
  <c r="D262" i="1"/>
  <c r="N261" i="1"/>
  <c r="D261" i="1"/>
  <c r="N260" i="1"/>
  <c r="F260" i="1"/>
  <c r="D260" i="1"/>
  <c r="N259" i="1"/>
  <c r="D259" i="1"/>
  <c r="N258" i="1"/>
  <c r="F258" i="1"/>
  <c r="D258" i="1"/>
  <c r="R257" i="1"/>
  <c r="C31" i="4" s="1"/>
  <c r="O257" i="1"/>
  <c r="K257" i="1"/>
  <c r="J257" i="1"/>
  <c r="E257" i="1"/>
  <c r="C257" i="1"/>
  <c r="N255" i="1"/>
  <c r="F255" i="1"/>
  <c r="D255" i="1"/>
  <c r="N254" i="1"/>
  <c r="D254" i="1"/>
  <c r="N253" i="1"/>
  <c r="D253" i="1"/>
  <c r="N252" i="1"/>
  <c r="D252" i="1"/>
  <c r="N251" i="1"/>
  <c r="D251" i="1"/>
  <c r="N250" i="1"/>
  <c r="D250" i="1"/>
  <c r="N249" i="1"/>
  <c r="D249" i="1"/>
  <c r="I249" i="1" s="1"/>
  <c r="N248" i="1"/>
  <c r="D248" i="1"/>
  <c r="N247" i="1"/>
  <c r="D247" i="1"/>
  <c r="N246" i="1"/>
  <c r="F246" i="1"/>
  <c r="D246" i="1"/>
  <c r="N245" i="1"/>
  <c r="D245" i="1"/>
  <c r="N244" i="1"/>
  <c r="D244" i="1"/>
  <c r="N243" i="1"/>
  <c r="D243" i="1"/>
  <c r="N242" i="1"/>
  <c r="D242" i="1"/>
  <c r="R241" i="1"/>
  <c r="C30" i="4" s="1"/>
  <c r="O241" i="1"/>
  <c r="E241" i="1"/>
  <c r="C241" i="1"/>
  <c r="R216" i="1"/>
  <c r="Q216" i="1"/>
  <c r="O216" i="1"/>
  <c r="H216" i="1"/>
  <c r="E216" i="1"/>
  <c r="C216" i="1"/>
  <c r="N213" i="1"/>
  <c r="D213" i="1"/>
  <c r="N212" i="1"/>
  <c r="N211" i="1" s="1"/>
  <c r="D212" i="1"/>
  <c r="F209" i="1"/>
  <c r="D209" i="1"/>
  <c r="F208" i="1"/>
  <c r="D208" i="1"/>
  <c r="R207" i="1"/>
  <c r="C26" i="4" s="1"/>
  <c r="O207" i="1"/>
  <c r="L207" i="1"/>
  <c r="E207" i="1"/>
  <c r="C207" i="1"/>
  <c r="N205" i="1"/>
  <c r="D205" i="1"/>
  <c r="N204" i="1"/>
  <c r="K201" i="1"/>
  <c r="D204" i="1"/>
  <c r="N203" i="1"/>
  <c r="D203" i="1"/>
  <c r="I203" i="1" s="1"/>
  <c r="N202" i="1"/>
  <c r="F202" i="1"/>
  <c r="F201" i="1" s="1"/>
  <c r="D202" i="1"/>
  <c r="R201" i="1"/>
  <c r="C25" i="4" s="1"/>
  <c r="O201" i="1"/>
  <c r="J201" i="1"/>
  <c r="E201" i="1"/>
  <c r="C201" i="1"/>
  <c r="C198" i="1" s="1"/>
  <c r="N198" i="1"/>
  <c r="F199" i="1"/>
  <c r="F198" i="1" s="1"/>
  <c r="D199" i="1"/>
  <c r="D198" i="1" s="1"/>
  <c r="R198" i="1"/>
  <c r="C24" i="4" s="1"/>
  <c r="O198" i="1"/>
  <c r="S197" i="1"/>
  <c r="N196" i="1"/>
  <c r="D196" i="1"/>
  <c r="N195" i="1"/>
  <c r="D195" i="1"/>
  <c r="N194" i="1"/>
  <c r="D194" i="1"/>
  <c r="N193" i="1"/>
  <c r="D193" i="1"/>
  <c r="R192" i="1"/>
  <c r="C23" i="4" s="1"/>
  <c r="O192" i="1"/>
  <c r="C192" i="1"/>
  <c r="F190" i="1"/>
  <c r="D190" i="1"/>
  <c r="F189" i="1"/>
  <c r="D189" i="1"/>
  <c r="R188" i="1"/>
  <c r="C22" i="4" s="1"/>
  <c r="O188" i="1"/>
  <c r="N188" i="1"/>
  <c r="E188" i="1"/>
  <c r="C188" i="1"/>
  <c r="F186" i="1"/>
  <c r="F184" i="1" s="1"/>
  <c r="D186" i="1"/>
  <c r="D185" i="1"/>
  <c r="I185" i="1" s="1"/>
  <c r="R184" i="1"/>
  <c r="C21" i="4" s="1"/>
  <c r="O184" i="1"/>
  <c r="N184" i="1"/>
  <c r="C184" i="1"/>
  <c r="O173" i="1"/>
  <c r="C173" i="1"/>
  <c r="S181" i="1"/>
  <c r="N181" i="1"/>
  <c r="S180" i="1"/>
  <c r="S179" i="1"/>
  <c r="N179" i="1"/>
  <c r="S178" i="1"/>
  <c r="N178" i="1"/>
  <c r="S177" i="1"/>
  <c r="N177" i="1"/>
  <c r="S176" i="1"/>
  <c r="N176" i="1"/>
  <c r="S175" i="1"/>
  <c r="N175" i="1"/>
  <c r="S174" i="1"/>
  <c r="N174" i="1"/>
  <c r="N171" i="1"/>
  <c r="D171" i="1"/>
  <c r="N170" i="1"/>
  <c r="D170" i="1"/>
  <c r="O169" i="1"/>
  <c r="C169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O150" i="1"/>
  <c r="E150" i="1"/>
  <c r="C150" i="1"/>
  <c r="N148" i="1"/>
  <c r="D148" i="1"/>
  <c r="N147" i="1"/>
  <c r="D147" i="1"/>
  <c r="N146" i="1"/>
  <c r="D146" i="1"/>
  <c r="N145" i="1"/>
  <c r="D145" i="1"/>
  <c r="N144" i="1"/>
  <c r="D144" i="1"/>
  <c r="N143" i="1"/>
  <c r="D143" i="1"/>
  <c r="N142" i="1"/>
  <c r="D142" i="1"/>
  <c r="N141" i="1"/>
  <c r="D141" i="1"/>
  <c r="O140" i="1"/>
  <c r="C140" i="1"/>
  <c r="N138" i="1"/>
  <c r="D138" i="1"/>
  <c r="N137" i="1"/>
  <c r="D137" i="1"/>
  <c r="I137" i="1" s="1"/>
  <c r="N136" i="1"/>
  <c r="D136" i="1"/>
  <c r="I136" i="1" s="1"/>
  <c r="N135" i="1"/>
  <c r="D135" i="1"/>
  <c r="I135" i="1" s="1"/>
  <c r="N134" i="1"/>
  <c r="D134" i="1"/>
  <c r="N133" i="1"/>
  <c r="D133" i="1"/>
  <c r="I133" i="1" s="1"/>
  <c r="O132" i="1"/>
  <c r="C132" i="1"/>
  <c r="N130" i="1"/>
  <c r="D130" i="1"/>
  <c r="N129" i="1"/>
  <c r="K129" i="1"/>
  <c r="D129" i="1"/>
  <c r="N128" i="1"/>
  <c r="D128" i="1"/>
  <c r="N127" i="1"/>
  <c r="D127" i="1"/>
  <c r="N126" i="1"/>
  <c r="D126" i="1"/>
  <c r="N125" i="1"/>
  <c r="D125" i="1"/>
  <c r="N124" i="1"/>
  <c r="F124" i="1"/>
  <c r="D124" i="1"/>
  <c r="N123" i="1"/>
  <c r="D123" i="1"/>
  <c r="N122" i="1"/>
  <c r="D122" i="1"/>
  <c r="O121" i="1"/>
  <c r="J121" i="1"/>
  <c r="E121" i="1"/>
  <c r="C121" i="1"/>
  <c r="N119" i="1"/>
  <c r="H119" i="1"/>
  <c r="I119" i="1" s="1"/>
  <c r="D119" i="1"/>
  <c r="N118" i="1"/>
  <c r="H118" i="1"/>
  <c r="I118" i="1" s="1"/>
  <c r="D118" i="1"/>
  <c r="N117" i="1"/>
  <c r="H117" i="1"/>
  <c r="I117" i="1" s="1"/>
  <c r="D117" i="1"/>
  <c r="N116" i="1"/>
  <c r="H116" i="1"/>
  <c r="I116" i="1" s="1"/>
  <c r="D116" i="1"/>
  <c r="N115" i="1"/>
  <c r="H115" i="1"/>
  <c r="I115" i="1" s="1"/>
  <c r="D115" i="1"/>
  <c r="N114" i="1"/>
  <c r="H114" i="1"/>
  <c r="I114" i="1" s="1"/>
  <c r="D114" i="1"/>
  <c r="N113" i="1"/>
  <c r="H113" i="1"/>
  <c r="I113" i="1" s="1"/>
  <c r="D113" i="1"/>
  <c r="N112" i="1"/>
  <c r="H112" i="1"/>
  <c r="I112" i="1" s="1"/>
  <c r="F112" i="1"/>
  <c r="F110" i="1" s="1"/>
  <c r="D112" i="1"/>
  <c r="N111" i="1"/>
  <c r="H111" i="1"/>
  <c r="I111" i="1" s="1"/>
  <c r="D111" i="1"/>
  <c r="O110" i="1"/>
  <c r="E110" i="1"/>
  <c r="C110" i="1"/>
  <c r="N108" i="1"/>
  <c r="D108" i="1"/>
  <c r="N107" i="1"/>
  <c r="D107" i="1"/>
  <c r="N106" i="1"/>
  <c r="D106" i="1"/>
  <c r="N105" i="1"/>
  <c r="D105" i="1"/>
  <c r="N104" i="1"/>
  <c r="D104" i="1"/>
  <c r="N103" i="1"/>
  <c r="D103" i="1"/>
  <c r="N102" i="1"/>
  <c r="D102" i="1"/>
  <c r="N101" i="1"/>
  <c r="D101" i="1"/>
  <c r="N100" i="1"/>
  <c r="D100" i="1"/>
  <c r="N99" i="1"/>
  <c r="D99" i="1"/>
  <c r="N98" i="1"/>
  <c r="D98" i="1"/>
  <c r="N97" i="1"/>
  <c r="D97" i="1"/>
  <c r="N96" i="1"/>
  <c r="D96" i="1"/>
  <c r="R95" i="1"/>
  <c r="C12" i="4" s="1"/>
  <c r="O95" i="1"/>
  <c r="C95" i="1"/>
  <c r="N93" i="1"/>
  <c r="D93" i="1"/>
  <c r="N92" i="1"/>
  <c r="D92" i="1"/>
  <c r="N91" i="1"/>
  <c r="D91" i="1"/>
  <c r="N90" i="1"/>
  <c r="D90" i="1"/>
  <c r="N89" i="1"/>
  <c r="D89" i="1"/>
  <c r="N88" i="1"/>
  <c r="D88" i="1"/>
  <c r="N87" i="1"/>
  <c r="D87" i="1"/>
  <c r="N86" i="1"/>
  <c r="F86" i="1"/>
  <c r="D86" i="1"/>
  <c r="N85" i="1"/>
  <c r="D85" i="1"/>
  <c r="N84" i="1"/>
  <c r="D84" i="1"/>
  <c r="N83" i="1"/>
  <c r="D83" i="1"/>
  <c r="O82" i="1"/>
  <c r="C82" i="1"/>
  <c r="N80" i="1"/>
  <c r="D80" i="1"/>
  <c r="N79" i="1"/>
  <c r="D79" i="1"/>
  <c r="D78" i="1"/>
  <c r="I78" i="1" s="1"/>
  <c r="D77" i="1"/>
  <c r="I77" i="1" s="1"/>
  <c r="N76" i="1"/>
  <c r="D76" i="1"/>
  <c r="N75" i="1"/>
  <c r="D75" i="1"/>
  <c r="N74" i="1"/>
  <c r="D74" i="1"/>
  <c r="N73" i="1"/>
  <c r="D73" i="1"/>
  <c r="N72" i="1"/>
  <c r="D72" i="1"/>
  <c r="N71" i="1"/>
  <c r="D71" i="1"/>
  <c r="O70" i="1"/>
  <c r="C70" i="1"/>
  <c r="N68" i="1"/>
  <c r="D68" i="1"/>
  <c r="N67" i="1"/>
  <c r="D67" i="1"/>
  <c r="N66" i="1"/>
  <c r="D66" i="1"/>
  <c r="N65" i="1"/>
  <c r="D65" i="1"/>
  <c r="N64" i="1"/>
  <c r="D64" i="1"/>
  <c r="N63" i="1"/>
  <c r="D63" i="1"/>
  <c r="N62" i="1"/>
  <c r="D62" i="1"/>
  <c r="N61" i="1"/>
  <c r="D61" i="1"/>
  <c r="N60" i="1"/>
  <c r="D60" i="1"/>
  <c r="N59" i="1"/>
  <c r="F59" i="1"/>
  <c r="D59" i="1"/>
  <c r="N58" i="1"/>
  <c r="F58" i="1"/>
  <c r="D58" i="1"/>
  <c r="N57" i="1"/>
  <c r="D57" i="1"/>
  <c r="N56" i="1"/>
  <c r="D56" i="1"/>
  <c r="N55" i="1"/>
  <c r="D55" i="1"/>
  <c r="N54" i="1"/>
  <c r="D54" i="1"/>
  <c r="N53" i="1"/>
  <c r="D53" i="1"/>
  <c r="N52" i="1"/>
  <c r="D52" i="1"/>
  <c r="N51" i="1"/>
  <c r="D51" i="1"/>
  <c r="N50" i="1"/>
  <c r="D50" i="1"/>
  <c r="E49" i="1"/>
  <c r="N46" i="1"/>
  <c r="F46" i="1"/>
  <c r="D46" i="1"/>
  <c r="N45" i="1"/>
  <c r="D45" i="1"/>
  <c r="N44" i="1"/>
  <c r="D44" i="1"/>
  <c r="N43" i="1"/>
  <c r="D43" i="1"/>
  <c r="N42" i="1"/>
  <c r="D42" i="1"/>
  <c r="N41" i="1"/>
  <c r="D41" i="1"/>
  <c r="N40" i="1"/>
  <c r="D40" i="1"/>
  <c r="D39" i="1"/>
  <c r="D38" i="1"/>
  <c r="D37" i="1"/>
  <c r="N36" i="1"/>
  <c r="F36" i="1"/>
  <c r="D36" i="1"/>
  <c r="O35" i="1"/>
  <c r="E35" i="1"/>
  <c r="D34" i="1"/>
  <c r="N33" i="1"/>
  <c r="D33" i="1"/>
  <c r="I33" i="1" s="1"/>
  <c r="N32" i="1"/>
  <c r="D32" i="1"/>
  <c r="I32" i="1" s="1"/>
  <c r="N31" i="1"/>
  <c r="K31" i="1"/>
  <c r="D31" i="1"/>
  <c r="N30" i="1"/>
  <c r="K30" i="1"/>
  <c r="D30" i="1"/>
  <c r="N29" i="1"/>
  <c r="K29" i="1"/>
  <c r="D29" i="1"/>
  <c r="N28" i="1"/>
  <c r="D28" i="1"/>
  <c r="N27" i="1"/>
  <c r="D27" i="1"/>
  <c r="N26" i="1"/>
  <c r="D26" i="1"/>
  <c r="N25" i="1"/>
  <c r="D25" i="1"/>
  <c r="N24" i="1"/>
  <c r="D24" i="1"/>
  <c r="N23" i="1"/>
  <c r="D23" i="1"/>
  <c r="N22" i="1"/>
  <c r="D22" i="1"/>
  <c r="N21" i="1"/>
  <c r="D21" i="1"/>
  <c r="N20" i="1"/>
  <c r="D20" i="1"/>
  <c r="N19" i="1"/>
  <c r="D19" i="1"/>
  <c r="N18" i="1"/>
  <c r="D18" i="1"/>
  <c r="N17" i="1"/>
  <c r="F17" i="1"/>
  <c r="D17" i="1"/>
  <c r="N16" i="1"/>
  <c r="D16" i="1"/>
  <c r="N15" i="1"/>
  <c r="D15" i="1"/>
  <c r="N14" i="1"/>
  <c r="D14" i="1"/>
  <c r="N13" i="1"/>
  <c r="F13" i="1"/>
  <c r="D13" i="1"/>
  <c r="N12" i="1"/>
  <c r="F12" i="1"/>
  <c r="D12" i="1"/>
  <c r="R11" i="1"/>
  <c r="C7" i="4" s="1"/>
  <c r="L11" i="1"/>
  <c r="L10" i="1" s="1"/>
  <c r="J11" i="1"/>
  <c r="E11" i="1"/>
  <c r="C11" i="1"/>
  <c r="C29" i="4" l="1"/>
  <c r="C28" i="4" s="1"/>
  <c r="R215" i="1"/>
  <c r="N11" i="1"/>
  <c r="E215" i="1"/>
  <c r="C20" i="4"/>
  <c r="C6" i="4"/>
  <c r="S173" i="1"/>
  <c r="D19" i="4" s="1"/>
  <c r="I212" i="1"/>
  <c r="M212" i="1" s="1"/>
  <c r="D211" i="1"/>
  <c r="E10" i="1"/>
  <c r="J10" i="1"/>
  <c r="C10" i="1"/>
  <c r="F49" i="1"/>
  <c r="M203" i="1"/>
  <c r="P203" i="1" s="1"/>
  <c r="S203" i="1" s="1"/>
  <c r="D49" i="1"/>
  <c r="N49" i="1"/>
  <c r="I243" i="1"/>
  <c r="M243" i="1" s="1"/>
  <c r="P243" i="1" s="1"/>
  <c r="S243" i="1" s="1"/>
  <c r="I299" i="1"/>
  <c r="M299" i="1" s="1"/>
  <c r="P299" i="1" s="1"/>
  <c r="S299" i="1" s="1"/>
  <c r="I143" i="1"/>
  <c r="M143" i="1" s="1"/>
  <c r="P143" i="1" s="1"/>
  <c r="S143" i="1" s="1"/>
  <c r="N169" i="1"/>
  <c r="I72" i="1"/>
  <c r="I246" i="1"/>
  <c r="M246" i="1" s="1"/>
  <c r="P246" i="1" s="1"/>
  <c r="S246" i="1" s="1"/>
  <c r="I75" i="1"/>
  <c r="M75" i="1" s="1"/>
  <c r="P75" i="1" s="1"/>
  <c r="S75" i="1" s="1"/>
  <c r="I164" i="1"/>
  <c r="M164" i="1" s="1"/>
  <c r="P164" i="1" s="1"/>
  <c r="S164" i="1" s="1"/>
  <c r="I167" i="1"/>
  <c r="M167" i="1" s="1"/>
  <c r="P167" i="1" s="1"/>
  <c r="S167" i="1" s="1"/>
  <c r="I43" i="1"/>
  <c r="M43" i="1" s="1"/>
  <c r="P43" i="1" s="1"/>
  <c r="S43" i="1" s="1"/>
  <c r="I339" i="1"/>
  <c r="M339" i="1" s="1"/>
  <c r="P339" i="1" s="1"/>
  <c r="S339" i="1" s="1"/>
  <c r="I392" i="1"/>
  <c r="M392" i="1" s="1"/>
  <c r="P392" i="1" s="1"/>
  <c r="S392" i="1" s="1"/>
  <c r="I156" i="1"/>
  <c r="M156" i="1" s="1"/>
  <c r="P156" i="1" s="1"/>
  <c r="S156" i="1" s="1"/>
  <c r="I162" i="1"/>
  <c r="M162" i="1" s="1"/>
  <c r="P162" i="1" s="1"/>
  <c r="S162" i="1" s="1"/>
  <c r="I252" i="1"/>
  <c r="M252" i="1" s="1"/>
  <c r="P252" i="1" s="1"/>
  <c r="S252" i="1" s="1"/>
  <c r="I342" i="1"/>
  <c r="M342" i="1" s="1"/>
  <c r="P342" i="1" s="1"/>
  <c r="S342" i="1" s="1"/>
  <c r="I394" i="1"/>
  <c r="I397" i="1"/>
  <c r="M397" i="1" s="1"/>
  <c r="P397" i="1" s="1"/>
  <c r="S397" i="1" s="1"/>
  <c r="M249" i="1"/>
  <c r="P249" i="1" s="1"/>
  <c r="S249" i="1" s="1"/>
  <c r="I52" i="1"/>
  <c r="M52" i="1" s="1"/>
  <c r="P52" i="1" s="1"/>
  <c r="S52" i="1" s="1"/>
  <c r="I55" i="1"/>
  <c r="M55" i="1" s="1"/>
  <c r="P55" i="1" s="1"/>
  <c r="S55" i="1" s="1"/>
  <c r="I58" i="1"/>
  <c r="M58" i="1" s="1"/>
  <c r="P58" i="1" s="1"/>
  <c r="S58" i="1" s="1"/>
  <c r="I61" i="1"/>
  <c r="M61" i="1" s="1"/>
  <c r="P61" i="1" s="1"/>
  <c r="S61" i="1" s="1"/>
  <c r="I64" i="1"/>
  <c r="M64" i="1" s="1"/>
  <c r="P64" i="1" s="1"/>
  <c r="S64" i="1" s="1"/>
  <c r="I348" i="1"/>
  <c r="M348" i="1" s="1"/>
  <c r="P348" i="1" s="1"/>
  <c r="S348" i="1" s="1"/>
  <c r="D82" i="1"/>
  <c r="I98" i="1"/>
  <c r="M98" i="1" s="1"/>
  <c r="P98" i="1" s="1"/>
  <c r="S98" i="1" s="1"/>
  <c r="D35" i="1"/>
  <c r="M136" i="1"/>
  <c r="P136" i="1" s="1"/>
  <c r="S136" i="1" s="1"/>
  <c r="J215" i="1"/>
  <c r="I275" i="1"/>
  <c r="M275" i="1" s="1"/>
  <c r="P275" i="1" s="1"/>
  <c r="S275" i="1" s="1"/>
  <c r="I278" i="1"/>
  <c r="M278" i="1" s="1"/>
  <c r="P278" i="1" s="1"/>
  <c r="S278" i="1" s="1"/>
  <c r="I285" i="1"/>
  <c r="M285" i="1" s="1"/>
  <c r="P285" i="1" s="1"/>
  <c r="D70" i="1"/>
  <c r="D95" i="1"/>
  <c r="D11" i="1"/>
  <c r="I38" i="1"/>
  <c r="M38" i="1" s="1"/>
  <c r="P38" i="1" s="1"/>
  <c r="S38" i="1" s="1"/>
  <c r="S231" i="1"/>
  <c r="I300" i="1"/>
  <c r="M300" i="1" s="1"/>
  <c r="P300" i="1" s="1"/>
  <c r="S300" i="1" s="1"/>
  <c r="I79" i="1"/>
  <c r="M79" i="1" s="1"/>
  <c r="P79" i="1" s="1"/>
  <c r="S79" i="1" s="1"/>
  <c r="I193" i="1"/>
  <c r="M193" i="1" s="1"/>
  <c r="P193" i="1" s="1"/>
  <c r="I196" i="1"/>
  <c r="M196" i="1" s="1"/>
  <c r="P196" i="1" s="1"/>
  <c r="S196" i="1" s="1"/>
  <c r="I208" i="1"/>
  <c r="M208" i="1" s="1"/>
  <c r="P208" i="1" s="1"/>
  <c r="S208" i="1" s="1"/>
  <c r="I377" i="1"/>
  <c r="M377" i="1" s="1"/>
  <c r="P377" i="1" s="1"/>
  <c r="S377" i="1" s="1"/>
  <c r="I289" i="1"/>
  <c r="M289" i="1" s="1"/>
  <c r="P289" i="1" s="1"/>
  <c r="S289" i="1" s="1"/>
  <c r="I292" i="1"/>
  <c r="M292" i="1" s="1"/>
  <c r="P292" i="1" s="1"/>
  <c r="S292" i="1" s="1"/>
  <c r="I295" i="1"/>
  <c r="M295" i="1" s="1"/>
  <c r="P295" i="1" s="1"/>
  <c r="S295" i="1" s="1"/>
  <c r="I298" i="1"/>
  <c r="M298" i="1" s="1"/>
  <c r="P298" i="1" s="1"/>
  <c r="S298" i="1" s="1"/>
  <c r="I36" i="1"/>
  <c r="M36" i="1" s="1"/>
  <c r="P36" i="1" s="1"/>
  <c r="I46" i="1"/>
  <c r="M46" i="1" s="1"/>
  <c r="P46" i="1" s="1"/>
  <c r="S46" i="1" s="1"/>
  <c r="I335" i="1"/>
  <c r="I334" i="1" s="1"/>
  <c r="M33" i="1"/>
  <c r="P33" i="1" s="1"/>
  <c r="S33" i="1" s="1"/>
  <c r="I74" i="1"/>
  <c r="M74" i="1" s="1"/>
  <c r="P74" i="1" s="1"/>
  <c r="S74" i="1" s="1"/>
  <c r="F121" i="1"/>
  <c r="I195" i="1"/>
  <c r="M195" i="1" s="1"/>
  <c r="P195" i="1" s="1"/>
  <c r="S195" i="1" s="1"/>
  <c r="I358" i="1"/>
  <c r="M358" i="1" s="1"/>
  <c r="P358" i="1" s="1"/>
  <c r="S358" i="1" s="1"/>
  <c r="I80" i="1"/>
  <c r="M80" i="1" s="1"/>
  <c r="P80" i="1" s="1"/>
  <c r="S80" i="1" s="1"/>
  <c r="I101" i="1"/>
  <c r="M101" i="1" s="1"/>
  <c r="P101" i="1" s="1"/>
  <c r="S101" i="1" s="1"/>
  <c r="I104" i="1"/>
  <c r="M104" i="1" s="1"/>
  <c r="P104" i="1" s="1"/>
  <c r="S104" i="1" s="1"/>
  <c r="I107" i="1"/>
  <c r="M107" i="1" s="1"/>
  <c r="P107" i="1" s="1"/>
  <c r="S107" i="1" s="1"/>
  <c r="I126" i="1"/>
  <c r="M126" i="1" s="1"/>
  <c r="P126" i="1" s="1"/>
  <c r="S126" i="1" s="1"/>
  <c r="I158" i="1"/>
  <c r="M158" i="1" s="1"/>
  <c r="P158" i="1" s="1"/>
  <c r="S158" i="1" s="1"/>
  <c r="I161" i="1"/>
  <c r="M161" i="1" s="1"/>
  <c r="P161" i="1" s="1"/>
  <c r="S161" i="1" s="1"/>
  <c r="I170" i="1"/>
  <c r="M170" i="1" s="1"/>
  <c r="P170" i="1" s="1"/>
  <c r="I287" i="1"/>
  <c r="M287" i="1" s="1"/>
  <c r="P287" i="1" s="1"/>
  <c r="S287" i="1" s="1"/>
  <c r="I290" i="1"/>
  <c r="M290" i="1" s="1"/>
  <c r="P290" i="1" s="1"/>
  <c r="S290" i="1" s="1"/>
  <c r="I293" i="1"/>
  <c r="M293" i="1" s="1"/>
  <c r="P293" i="1" s="1"/>
  <c r="S293" i="1" s="1"/>
  <c r="I296" i="1"/>
  <c r="M296" i="1" s="1"/>
  <c r="P296" i="1" s="1"/>
  <c r="S296" i="1" s="1"/>
  <c r="M305" i="1"/>
  <c r="P305" i="1" s="1"/>
  <c r="S305" i="1" s="1"/>
  <c r="I244" i="1"/>
  <c r="M244" i="1" s="1"/>
  <c r="P244" i="1" s="1"/>
  <c r="S244" i="1" s="1"/>
  <c r="F284" i="1"/>
  <c r="I202" i="1"/>
  <c r="M202" i="1" s="1"/>
  <c r="P202" i="1" s="1"/>
  <c r="F303" i="1"/>
  <c r="I381" i="1"/>
  <c r="M381" i="1" s="1"/>
  <c r="P381" i="1" s="1"/>
  <c r="S381" i="1" s="1"/>
  <c r="D207" i="1"/>
  <c r="S223" i="1"/>
  <c r="I282" i="1"/>
  <c r="M282" i="1" s="1"/>
  <c r="P282" i="1" s="1"/>
  <c r="S282" i="1" s="1"/>
  <c r="I322" i="1"/>
  <c r="M322" i="1" s="1"/>
  <c r="P322" i="1" s="1"/>
  <c r="S322" i="1" s="1"/>
  <c r="I391" i="1"/>
  <c r="M391" i="1" s="1"/>
  <c r="P391" i="1" s="1"/>
  <c r="S391" i="1" s="1"/>
  <c r="I247" i="1"/>
  <c r="M247" i="1" s="1"/>
  <c r="P247" i="1" s="1"/>
  <c r="S247" i="1" s="1"/>
  <c r="I92" i="1"/>
  <c r="M92" i="1" s="1"/>
  <c r="P92" i="1" s="1"/>
  <c r="S92" i="1" s="1"/>
  <c r="I255" i="1"/>
  <c r="M255" i="1" s="1"/>
  <c r="P255" i="1" s="1"/>
  <c r="S255" i="1" s="1"/>
  <c r="I14" i="1"/>
  <c r="M14" i="1" s="1"/>
  <c r="P14" i="1" s="1"/>
  <c r="S14" i="1" s="1"/>
  <c r="I17" i="1"/>
  <c r="M17" i="1" s="1"/>
  <c r="P17" i="1" s="1"/>
  <c r="S17" i="1" s="1"/>
  <c r="I20" i="1"/>
  <c r="M20" i="1" s="1"/>
  <c r="P20" i="1" s="1"/>
  <c r="S20" i="1" s="1"/>
  <c r="I23" i="1"/>
  <c r="M23" i="1" s="1"/>
  <c r="P23" i="1" s="1"/>
  <c r="S23" i="1" s="1"/>
  <c r="I29" i="1"/>
  <c r="M29" i="1" s="1"/>
  <c r="P29" i="1" s="1"/>
  <c r="S29" i="1" s="1"/>
  <c r="M137" i="1"/>
  <c r="P137" i="1" s="1"/>
  <c r="S137" i="1" s="1"/>
  <c r="I130" i="1"/>
  <c r="M130" i="1" s="1"/>
  <c r="P130" i="1" s="1"/>
  <c r="S130" i="1" s="1"/>
  <c r="I354" i="1"/>
  <c r="M354" i="1" s="1"/>
  <c r="P354" i="1" s="1"/>
  <c r="S354" i="1" s="1"/>
  <c r="I83" i="1"/>
  <c r="M83" i="1" s="1"/>
  <c r="I86" i="1"/>
  <c r="M86" i="1" s="1"/>
  <c r="P86" i="1" s="1"/>
  <c r="S86" i="1" s="1"/>
  <c r="I89" i="1"/>
  <c r="M89" i="1" s="1"/>
  <c r="P89" i="1" s="1"/>
  <c r="S89" i="1" s="1"/>
  <c r="I123" i="1"/>
  <c r="M123" i="1" s="1"/>
  <c r="P123" i="1" s="1"/>
  <c r="S123" i="1" s="1"/>
  <c r="I253" i="1"/>
  <c r="M253" i="1" s="1"/>
  <c r="P253" i="1" s="1"/>
  <c r="S253" i="1" s="1"/>
  <c r="I395" i="1"/>
  <c r="M395" i="1" s="1"/>
  <c r="P395" i="1" s="1"/>
  <c r="S395" i="1" s="1"/>
  <c r="I323" i="1"/>
  <c r="M323" i="1" s="1"/>
  <c r="P323" i="1" s="1"/>
  <c r="S323" i="1" s="1"/>
  <c r="F389" i="1"/>
  <c r="I22" i="1"/>
  <c r="M22" i="1" s="1"/>
  <c r="P22" i="1" s="1"/>
  <c r="S22" i="1" s="1"/>
  <c r="M111" i="1"/>
  <c r="P111" i="1" s="1"/>
  <c r="M118" i="1"/>
  <c r="P118" i="1" s="1"/>
  <c r="S118" i="1" s="1"/>
  <c r="N150" i="1"/>
  <c r="I345" i="1"/>
  <c r="M345" i="1" s="1"/>
  <c r="P345" i="1" s="1"/>
  <c r="S345" i="1" s="1"/>
  <c r="D386" i="1"/>
  <c r="I71" i="1"/>
  <c r="M71" i="1" s="1"/>
  <c r="P71" i="1" s="1"/>
  <c r="I152" i="1"/>
  <c r="M152" i="1" s="1"/>
  <c r="P152" i="1" s="1"/>
  <c r="S152" i="1" s="1"/>
  <c r="I155" i="1"/>
  <c r="M155" i="1" s="1"/>
  <c r="P155" i="1" s="1"/>
  <c r="S155" i="1" s="1"/>
  <c r="I190" i="1"/>
  <c r="M190" i="1" s="1"/>
  <c r="P190" i="1" s="1"/>
  <c r="S190" i="1" s="1"/>
  <c r="D257" i="1"/>
  <c r="I313" i="1"/>
  <c r="M313" i="1" s="1"/>
  <c r="P313" i="1" s="1"/>
  <c r="S313" i="1" s="1"/>
  <c r="I353" i="1"/>
  <c r="M353" i="1" s="1"/>
  <c r="P353" i="1" s="1"/>
  <c r="S353" i="1" s="1"/>
  <c r="I154" i="1"/>
  <c r="M154" i="1" s="1"/>
  <c r="P154" i="1" s="1"/>
  <c r="S154" i="1" s="1"/>
  <c r="F11" i="1"/>
  <c r="N95" i="1"/>
  <c r="I127" i="1"/>
  <c r="M127" i="1" s="1"/>
  <c r="P127" i="1" s="1"/>
  <c r="S127" i="1" s="1"/>
  <c r="R183" i="1"/>
  <c r="D334" i="1"/>
  <c r="I340" i="1"/>
  <c r="M340" i="1" s="1"/>
  <c r="P340" i="1" s="1"/>
  <c r="S340" i="1" s="1"/>
  <c r="M117" i="1"/>
  <c r="P117" i="1" s="1"/>
  <c r="S117" i="1" s="1"/>
  <c r="M310" i="1"/>
  <c r="P310" i="1" s="1"/>
  <c r="S310" i="1" s="1"/>
  <c r="N35" i="1"/>
  <c r="F82" i="1"/>
  <c r="I129" i="1"/>
  <c r="M129" i="1" s="1"/>
  <c r="P129" i="1" s="1"/>
  <c r="S129" i="1" s="1"/>
  <c r="D184" i="1"/>
  <c r="S219" i="1"/>
  <c r="S235" i="1"/>
  <c r="I277" i="1"/>
  <c r="M277" i="1" s="1"/>
  <c r="P277" i="1" s="1"/>
  <c r="S277" i="1" s="1"/>
  <c r="K11" i="1"/>
  <c r="I40" i="1"/>
  <c r="M40" i="1" s="1"/>
  <c r="P40" i="1" s="1"/>
  <c r="S40" i="1" s="1"/>
  <c r="I159" i="1"/>
  <c r="M159" i="1" s="1"/>
  <c r="P159" i="1" s="1"/>
  <c r="S159" i="1" s="1"/>
  <c r="M185" i="1"/>
  <c r="P185" i="1" s="1"/>
  <c r="S185" i="1" s="1"/>
  <c r="I280" i="1"/>
  <c r="M280" i="1" s="1"/>
  <c r="P280" i="1" s="1"/>
  <c r="S280" i="1" s="1"/>
  <c r="I373" i="1"/>
  <c r="M373" i="1" s="1"/>
  <c r="P373" i="1" s="1"/>
  <c r="S373" i="1" s="1"/>
  <c r="I366" i="1"/>
  <c r="M366" i="1" s="1"/>
  <c r="P366" i="1" s="1"/>
  <c r="S366" i="1" s="1"/>
  <c r="K401" i="1"/>
  <c r="I39" i="1"/>
  <c r="M39" i="1" s="1"/>
  <c r="P39" i="1" s="1"/>
  <c r="S39" i="1" s="1"/>
  <c r="I19" i="1"/>
  <c r="M19" i="1" s="1"/>
  <c r="P19" i="1" s="1"/>
  <c r="S19" i="1" s="1"/>
  <c r="I30" i="1"/>
  <c r="M30" i="1" s="1"/>
  <c r="P30" i="1" s="1"/>
  <c r="S30" i="1" s="1"/>
  <c r="M77" i="1"/>
  <c r="P77" i="1" s="1"/>
  <c r="S77" i="1" s="1"/>
  <c r="I91" i="1"/>
  <c r="M91" i="1" s="1"/>
  <c r="P91" i="1" s="1"/>
  <c r="S91" i="1" s="1"/>
  <c r="N132" i="1"/>
  <c r="I306" i="1"/>
  <c r="M306" i="1" s="1"/>
  <c r="P306" i="1" s="1"/>
  <c r="S306" i="1" s="1"/>
  <c r="I343" i="1"/>
  <c r="M343" i="1" s="1"/>
  <c r="P343" i="1" s="1"/>
  <c r="S343" i="1" s="1"/>
  <c r="I346" i="1"/>
  <c r="M346" i="1" s="1"/>
  <c r="P346" i="1" s="1"/>
  <c r="S346" i="1" s="1"/>
  <c r="I357" i="1"/>
  <c r="M357" i="1" s="1"/>
  <c r="P357" i="1" s="1"/>
  <c r="S357" i="1" s="1"/>
  <c r="O215" i="1"/>
  <c r="N241" i="1"/>
  <c r="I318" i="1"/>
  <c r="M318" i="1" s="1"/>
  <c r="P318" i="1" s="1"/>
  <c r="S318" i="1" s="1"/>
  <c r="I349" i="1"/>
  <c r="M349" i="1" s="1"/>
  <c r="P349" i="1" s="1"/>
  <c r="S349" i="1" s="1"/>
  <c r="N401" i="1"/>
  <c r="M116" i="1"/>
  <c r="P116" i="1" s="1"/>
  <c r="S116" i="1" s="1"/>
  <c r="I165" i="1"/>
  <c r="M165" i="1" s="1"/>
  <c r="P165" i="1" s="1"/>
  <c r="S165" i="1" s="1"/>
  <c r="I25" i="1"/>
  <c r="M25" i="1" s="1"/>
  <c r="P25" i="1" s="1"/>
  <c r="S25" i="1" s="1"/>
  <c r="N110" i="1"/>
  <c r="I144" i="1"/>
  <c r="M144" i="1" s="1"/>
  <c r="P144" i="1" s="1"/>
  <c r="S144" i="1" s="1"/>
  <c r="I147" i="1"/>
  <c r="M147" i="1" s="1"/>
  <c r="P147" i="1" s="1"/>
  <c r="S147" i="1" s="1"/>
  <c r="O183" i="1"/>
  <c r="Q215" i="1"/>
  <c r="M315" i="1"/>
  <c r="P315" i="1" s="1"/>
  <c r="S315" i="1" s="1"/>
  <c r="I362" i="1"/>
  <c r="M362" i="1" s="1"/>
  <c r="P362" i="1" s="1"/>
  <c r="S362" i="1" s="1"/>
  <c r="I387" i="1"/>
  <c r="M387" i="1" s="1"/>
  <c r="M327" i="1"/>
  <c r="P327" i="1" s="1"/>
  <c r="S327" i="1" s="1"/>
  <c r="N70" i="1"/>
  <c r="I28" i="1"/>
  <c r="M28" i="1" s="1"/>
  <c r="P28" i="1" s="1"/>
  <c r="S28" i="1" s="1"/>
  <c r="I67" i="1"/>
  <c r="M67" i="1" s="1"/>
  <c r="P67" i="1" s="1"/>
  <c r="S67" i="1" s="1"/>
  <c r="M72" i="1"/>
  <c r="P72" i="1" s="1"/>
  <c r="S72" i="1" s="1"/>
  <c r="M112" i="1"/>
  <c r="P112" i="1" s="1"/>
  <c r="S112" i="1" s="1"/>
  <c r="I124" i="1"/>
  <c r="M124" i="1" s="1"/>
  <c r="P124" i="1" s="1"/>
  <c r="S124" i="1" s="1"/>
  <c r="N173" i="1"/>
  <c r="S232" i="1"/>
  <c r="I328" i="1"/>
  <c r="M328" i="1" s="1"/>
  <c r="P328" i="1" s="1"/>
  <c r="S328" i="1" s="1"/>
  <c r="I331" i="1"/>
  <c r="M331" i="1" s="1"/>
  <c r="P331" i="1" s="1"/>
  <c r="S331" i="1" s="1"/>
  <c r="D389" i="1"/>
  <c r="F401" i="1"/>
  <c r="C215" i="1"/>
  <c r="R10" i="1"/>
  <c r="N82" i="1"/>
  <c r="I199" i="1"/>
  <c r="I198" i="1" s="1"/>
  <c r="M198" i="1" s="1"/>
  <c r="I369" i="1"/>
  <c r="M369" i="1" s="1"/>
  <c r="P369" i="1" s="1"/>
  <c r="S369" i="1" s="1"/>
  <c r="I382" i="1"/>
  <c r="M382" i="1" s="1"/>
  <c r="P382" i="1" s="1"/>
  <c r="S382" i="1" s="1"/>
  <c r="N389" i="1"/>
  <c r="S236" i="1"/>
  <c r="I16" i="1"/>
  <c r="M16" i="1" s="1"/>
  <c r="P16" i="1" s="1"/>
  <c r="S16" i="1" s="1"/>
  <c r="I88" i="1"/>
  <c r="M88" i="1" s="1"/>
  <c r="P88" i="1" s="1"/>
  <c r="S88" i="1" s="1"/>
  <c r="M113" i="1"/>
  <c r="P113" i="1" s="1"/>
  <c r="S113" i="1" s="1"/>
  <c r="I153" i="1"/>
  <c r="M153" i="1" s="1"/>
  <c r="P153" i="1" s="1"/>
  <c r="S153" i="1" s="1"/>
  <c r="F188" i="1"/>
  <c r="S227" i="1"/>
  <c r="I258" i="1"/>
  <c r="M258" i="1" s="1"/>
  <c r="I261" i="1"/>
  <c r="M261" i="1" s="1"/>
  <c r="P261" i="1" s="1"/>
  <c r="S261" i="1" s="1"/>
  <c r="I264" i="1"/>
  <c r="M264" i="1" s="1"/>
  <c r="P264" i="1" s="1"/>
  <c r="S264" i="1" s="1"/>
  <c r="I267" i="1"/>
  <c r="M267" i="1" s="1"/>
  <c r="P267" i="1" s="1"/>
  <c r="S267" i="1" s="1"/>
  <c r="I270" i="1"/>
  <c r="M270" i="1" s="1"/>
  <c r="P270" i="1" s="1"/>
  <c r="S270" i="1" s="1"/>
  <c r="I273" i="1"/>
  <c r="M273" i="1" s="1"/>
  <c r="P273" i="1" s="1"/>
  <c r="S273" i="1" s="1"/>
  <c r="M119" i="1"/>
  <c r="P119" i="1" s="1"/>
  <c r="S119" i="1" s="1"/>
  <c r="F150" i="1"/>
  <c r="F207" i="1"/>
  <c r="S220" i="1"/>
  <c r="I250" i="1"/>
  <c r="M250" i="1" s="1"/>
  <c r="P250" i="1" s="1"/>
  <c r="S250" i="1" s="1"/>
  <c r="M308" i="1"/>
  <c r="P308" i="1" s="1"/>
  <c r="S308" i="1" s="1"/>
  <c r="I365" i="1"/>
  <c r="M365" i="1" s="1"/>
  <c r="P365" i="1" s="1"/>
  <c r="S365" i="1" s="1"/>
  <c r="I378" i="1"/>
  <c r="M378" i="1" s="1"/>
  <c r="P378" i="1" s="1"/>
  <c r="S378" i="1" s="1"/>
  <c r="I398" i="1"/>
  <c r="M398" i="1" s="1"/>
  <c r="P398" i="1" s="1"/>
  <c r="S398" i="1" s="1"/>
  <c r="K121" i="1"/>
  <c r="N121" i="1"/>
  <c r="S228" i="1"/>
  <c r="N257" i="1"/>
  <c r="M332" i="1"/>
  <c r="P332" i="1" s="1"/>
  <c r="S332" i="1" s="1"/>
  <c r="I374" i="1"/>
  <c r="M374" i="1" s="1"/>
  <c r="P374" i="1" s="1"/>
  <c r="S374" i="1" s="1"/>
  <c r="M309" i="1"/>
  <c r="P309" i="1" s="1"/>
  <c r="S309" i="1" s="1"/>
  <c r="D140" i="1"/>
  <c r="F432" i="1"/>
  <c r="C183" i="1"/>
  <c r="I26" i="1"/>
  <c r="M26" i="1" s="1"/>
  <c r="P26" i="1" s="1"/>
  <c r="S26" i="1" s="1"/>
  <c r="F173" i="1"/>
  <c r="N192" i="1"/>
  <c r="N183" i="1" s="1"/>
  <c r="N207" i="1"/>
  <c r="S239" i="1"/>
  <c r="F241" i="1"/>
  <c r="M330" i="1"/>
  <c r="P330" i="1" s="1"/>
  <c r="S330" i="1" s="1"/>
  <c r="I361" i="1"/>
  <c r="M361" i="1" s="1"/>
  <c r="P361" i="1" s="1"/>
  <c r="S361" i="1" s="1"/>
  <c r="I370" i="1"/>
  <c r="M370" i="1" s="1"/>
  <c r="P370" i="1" s="1"/>
  <c r="S370" i="1" s="1"/>
  <c r="I399" i="1"/>
  <c r="M399" i="1" s="1"/>
  <c r="P399" i="1" s="1"/>
  <c r="S399" i="1" s="1"/>
  <c r="I51" i="1"/>
  <c r="M51" i="1" s="1"/>
  <c r="P51" i="1" s="1"/>
  <c r="S51" i="1" s="1"/>
  <c r="I54" i="1"/>
  <c r="M54" i="1" s="1"/>
  <c r="P54" i="1" s="1"/>
  <c r="S54" i="1" s="1"/>
  <c r="I57" i="1"/>
  <c r="M57" i="1" s="1"/>
  <c r="P57" i="1" s="1"/>
  <c r="S57" i="1" s="1"/>
  <c r="I60" i="1"/>
  <c r="M60" i="1" s="1"/>
  <c r="P60" i="1" s="1"/>
  <c r="S60" i="1" s="1"/>
  <c r="I63" i="1"/>
  <c r="M63" i="1" s="1"/>
  <c r="P63" i="1" s="1"/>
  <c r="S63" i="1" s="1"/>
  <c r="I66" i="1"/>
  <c r="M66" i="1" s="1"/>
  <c r="P66" i="1" s="1"/>
  <c r="S66" i="1" s="1"/>
  <c r="I37" i="1"/>
  <c r="M37" i="1" s="1"/>
  <c r="P37" i="1" s="1"/>
  <c r="S37" i="1" s="1"/>
  <c r="I110" i="1"/>
  <c r="M114" i="1"/>
  <c r="P114" i="1" s="1"/>
  <c r="S114" i="1" s="1"/>
  <c r="I76" i="1"/>
  <c r="M76" i="1" s="1"/>
  <c r="P76" i="1" s="1"/>
  <c r="S76" i="1" s="1"/>
  <c r="I73" i="1"/>
  <c r="M115" i="1"/>
  <c r="P115" i="1" s="1"/>
  <c r="S115" i="1" s="1"/>
  <c r="D110" i="1"/>
  <c r="I213" i="1"/>
  <c r="M213" i="1" s="1"/>
  <c r="P213" i="1" s="1"/>
  <c r="S213" i="1" s="1"/>
  <c r="S226" i="1"/>
  <c r="S238" i="1"/>
  <c r="I251" i="1"/>
  <c r="M251" i="1" s="1"/>
  <c r="P251" i="1" s="1"/>
  <c r="S251" i="1" s="1"/>
  <c r="N140" i="1"/>
  <c r="D351" i="1"/>
  <c r="I352" i="1"/>
  <c r="I166" i="1"/>
  <c r="M166" i="1" s="1"/>
  <c r="P166" i="1" s="1"/>
  <c r="S166" i="1" s="1"/>
  <c r="M32" i="1"/>
  <c r="P32" i="1" s="1"/>
  <c r="S32" i="1" s="1"/>
  <c r="I42" i="1"/>
  <c r="M42" i="1" s="1"/>
  <c r="P42" i="1" s="1"/>
  <c r="S42" i="1" s="1"/>
  <c r="I45" i="1"/>
  <c r="M45" i="1" s="1"/>
  <c r="P45" i="1" s="1"/>
  <c r="S45" i="1" s="1"/>
  <c r="I97" i="1"/>
  <c r="M97" i="1" s="1"/>
  <c r="P97" i="1" s="1"/>
  <c r="S97" i="1" s="1"/>
  <c r="I100" i="1"/>
  <c r="M100" i="1" s="1"/>
  <c r="P100" i="1" s="1"/>
  <c r="S100" i="1" s="1"/>
  <c r="I103" i="1"/>
  <c r="M103" i="1" s="1"/>
  <c r="P103" i="1" s="1"/>
  <c r="S103" i="1" s="1"/>
  <c r="I106" i="1"/>
  <c r="M106" i="1" s="1"/>
  <c r="P106" i="1" s="1"/>
  <c r="S106" i="1" s="1"/>
  <c r="I122" i="1"/>
  <c r="M122" i="1" s="1"/>
  <c r="D132" i="1"/>
  <c r="M133" i="1"/>
  <c r="I138" i="1"/>
  <c r="M138" i="1" s="1"/>
  <c r="P138" i="1" s="1"/>
  <c r="S138" i="1" s="1"/>
  <c r="I146" i="1"/>
  <c r="M146" i="1" s="1"/>
  <c r="P146" i="1" s="1"/>
  <c r="S146" i="1" s="1"/>
  <c r="I160" i="1"/>
  <c r="M160" i="1" s="1"/>
  <c r="P160" i="1" s="1"/>
  <c r="S160" i="1" s="1"/>
  <c r="I186" i="1"/>
  <c r="I184" i="1" s="1"/>
  <c r="N201" i="1"/>
  <c r="S224" i="1"/>
  <c r="I254" i="1"/>
  <c r="M254" i="1" s="1"/>
  <c r="P254" i="1" s="1"/>
  <c r="S254" i="1" s="1"/>
  <c r="F351" i="1"/>
  <c r="I194" i="1"/>
  <c r="M194" i="1" s="1"/>
  <c r="M78" i="1"/>
  <c r="P78" i="1" s="1"/>
  <c r="S78" i="1" s="1"/>
  <c r="I85" i="1"/>
  <c r="M85" i="1" s="1"/>
  <c r="P85" i="1" s="1"/>
  <c r="S85" i="1" s="1"/>
  <c r="D150" i="1"/>
  <c r="D188" i="1"/>
  <c r="I189" i="1"/>
  <c r="D121" i="1"/>
  <c r="I314" i="1"/>
  <c r="M314" i="1" s="1"/>
  <c r="P314" i="1" s="1"/>
  <c r="S314" i="1" s="1"/>
  <c r="F35" i="1"/>
  <c r="I50" i="1"/>
  <c r="I53" i="1"/>
  <c r="M53" i="1" s="1"/>
  <c r="P53" i="1" s="1"/>
  <c r="S53" i="1" s="1"/>
  <c r="I56" i="1"/>
  <c r="M56" i="1" s="1"/>
  <c r="P56" i="1" s="1"/>
  <c r="S56" i="1" s="1"/>
  <c r="I59" i="1"/>
  <c r="M59" i="1" s="1"/>
  <c r="P59" i="1" s="1"/>
  <c r="S59" i="1" s="1"/>
  <c r="I62" i="1"/>
  <c r="M62" i="1" s="1"/>
  <c r="P62" i="1" s="1"/>
  <c r="S62" i="1" s="1"/>
  <c r="I65" i="1"/>
  <c r="M65" i="1" s="1"/>
  <c r="P65" i="1" s="1"/>
  <c r="S65" i="1" s="1"/>
  <c r="I68" i="1"/>
  <c r="M68" i="1" s="1"/>
  <c r="P68" i="1" s="1"/>
  <c r="S68" i="1" s="1"/>
  <c r="I128" i="1"/>
  <c r="M128" i="1" s="1"/>
  <c r="P128" i="1" s="1"/>
  <c r="S128" i="1" s="1"/>
  <c r="I134" i="1"/>
  <c r="M134" i="1" s="1"/>
  <c r="P134" i="1" s="1"/>
  <c r="S134" i="1" s="1"/>
  <c r="S222" i="1"/>
  <c r="S234" i="1"/>
  <c r="I279" i="1"/>
  <c r="M279" i="1" s="1"/>
  <c r="P279" i="1" s="1"/>
  <c r="S279" i="1" s="1"/>
  <c r="I13" i="1"/>
  <c r="M13" i="1" s="1"/>
  <c r="P13" i="1" s="1"/>
  <c r="S13" i="1" s="1"/>
  <c r="I31" i="1"/>
  <c r="M31" i="1" s="1"/>
  <c r="P31" i="1" s="1"/>
  <c r="S31" i="1" s="1"/>
  <c r="I125" i="1"/>
  <c r="M125" i="1" s="1"/>
  <c r="P125" i="1" s="1"/>
  <c r="S125" i="1" s="1"/>
  <c r="I151" i="1"/>
  <c r="M151" i="1" s="1"/>
  <c r="N216" i="1"/>
  <c r="F257" i="1"/>
  <c r="I260" i="1"/>
  <c r="M260" i="1" s="1"/>
  <c r="P260" i="1" s="1"/>
  <c r="S260" i="1" s="1"/>
  <c r="D303" i="1"/>
  <c r="I41" i="1"/>
  <c r="M41" i="1" s="1"/>
  <c r="P41" i="1" s="1"/>
  <c r="S41" i="1" s="1"/>
  <c r="I44" i="1"/>
  <c r="M44" i="1" s="1"/>
  <c r="P44" i="1" s="1"/>
  <c r="S44" i="1" s="1"/>
  <c r="I96" i="1"/>
  <c r="M96" i="1" s="1"/>
  <c r="I99" i="1"/>
  <c r="M99" i="1" s="1"/>
  <c r="P99" i="1" s="1"/>
  <c r="S99" i="1" s="1"/>
  <c r="I102" i="1"/>
  <c r="M102" i="1" s="1"/>
  <c r="P102" i="1" s="1"/>
  <c r="S102" i="1" s="1"/>
  <c r="I105" i="1"/>
  <c r="M105" i="1" s="1"/>
  <c r="P105" i="1" s="1"/>
  <c r="S105" i="1" s="1"/>
  <c r="I108" i="1"/>
  <c r="M108" i="1" s="1"/>
  <c r="P108" i="1" s="1"/>
  <c r="S108" i="1" s="1"/>
  <c r="D169" i="1"/>
  <c r="I171" i="1"/>
  <c r="I204" i="1"/>
  <c r="M204" i="1" s="1"/>
  <c r="P204" i="1" s="1"/>
  <c r="S204" i="1" s="1"/>
  <c r="D241" i="1"/>
  <c r="I263" i="1"/>
  <c r="M263" i="1" s="1"/>
  <c r="P263" i="1" s="1"/>
  <c r="S263" i="1" s="1"/>
  <c r="N284" i="1"/>
  <c r="I324" i="1"/>
  <c r="M324" i="1" s="1"/>
  <c r="P324" i="1" s="1"/>
  <c r="S324" i="1" s="1"/>
  <c r="I12" i="1"/>
  <c r="I15" i="1"/>
  <c r="M15" i="1" s="1"/>
  <c r="P15" i="1" s="1"/>
  <c r="S15" i="1" s="1"/>
  <c r="I18" i="1"/>
  <c r="M18" i="1" s="1"/>
  <c r="P18" i="1" s="1"/>
  <c r="S18" i="1" s="1"/>
  <c r="I21" i="1"/>
  <c r="M21" i="1" s="1"/>
  <c r="P21" i="1" s="1"/>
  <c r="S21" i="1" s="1"/>
  <c r="I24" i="1"/>
  <c r="M24" i="1" s="1"/>
  <c r="P24" i="1" s="1"/>
  <c r="S24" i="1" s="1"/>
  <c r="I27" i="1"/>
  <c r="M27" i="1" s="1"/>
  <c r="P27" i="1" s="1"/>
  <c r="S27" i="1" s="1"/>
  <c r="I84" i="1"/>
  <c r="M84" i="1" s="1"/>
  <c r="P84" i="1" s="1"/>
  <c r="S84" i="1" s="1"/>
  <c r="I87" i="1"/>
  <c r="M87" i="1" s="1"/>
  <c r="P87" i="1" s="1"/>
  <c r="S87" i="1" s="1"/>
  <c r="I90" i="1"/>
  <c r="M90" i="1" s="1"/>
  <c r="P90" i="1" s="1"/>
  <c r="S90" i="1" s="1"/>
  <c r="I93" i="1"/>
  <c r="M93" i="1" s="1"/>
  <c r="P93" i="1" s="1"/>
  <c r="S93" i="1" s="1"/>
  <c r="I157" i="1"/>
  <c r="M157" i="1" s="1"/>
  <c r="P157" i="1" s="1"/>
  <c r="S157" i="1" s="1"/>
  <c r="I266" i="1"/>
  <c r="M266" i="1" s="1"/>
  <c r="P266" i="1" s="1"/>
  <c r="S266" i="1" s="1"/>
  <c r="I141" i="1"/>
  <c r="I319" i="1"/>
  <c r="M319" i="1" s="1"/>
  <c r="P319" i="1" s="1"/>
  <c r="S319" i="1" s="1"/>
  <c r="S218" i="1"/>
  <c r="S230" i="1"/>
  <c r="I269" i="1"/>
  <c r="M269" i="1" s="1"/>
  <c r="P269" i="1" s="1"/>
  <c r="S269" i="1" s="1"/>
  <c r="M135" i="1"/>
  <c r="P135" i="1" s="1"/>
  <c r="S135" i="1" s="1"/>
  <c r="I163" i="1"/>
  <c r="M163" i="1" s="1"/>
  <c r="P163" i="1" s="1"/>
  <c r="S163" i="1" s="1"/>
  <c r="D201" i="1"/>
  <c r="D216" i="1"/>
  <c r="F216" i="1"/>
  <c r="I272" i="1"/>
  <c r="M272" i="1" s="1"/>
  <c r="P272" i="1" s="1"/>
  <c r="S272" i="1" s="1"/>
  <c r="I341" i="1"/>
  <c r="M341" i="1" s="1"/>
  <c r="P341" i="1" s="1"/>
  <c r="S341" i="1" s="1"/>
  <c r="D192" i="1"/>
  <c r="M312" i="1"/>
  <c r="P312" i="1" s="1"/>
  <c r="S312" i="1" s="1"/>
  <c r="M317" i="1"/>
  <c r="P317" i="1" s="1"/>
  <c r="S317" i="1" s="1"/>
  <c r="D337" i="1"/>
  <c r="D401" i="1"/>
  <c r="N303" i="1"/>
  <c r="I344" i="1"/>
  <c r="M344" i="1" s="1"/>
  <c r="P344" i="1" s="1"/>
  <c r="S344" i="1" s="1"/>
  <c r="N351" i="1"/>
  <c r="I384" i="1"/>
  <c r="M384" i="1" s="1"/>
  <c r="P384" i="1" s="1"/>
  <c r="S384" i="1" s="1"/>
  <c r="I242" i="1"/>
  <c r="I245" i="1"/>
  <c r="M245" i="1" s="1"/>
  <c r="P245" i="1" s="1"/>
  <c r="S245" i="1" s="1"/>
  <c r="I248" i="1"/>
  <c r="M248" i="1" s="1"/>
  <c r="P248" i="1" s="1"/>
  <c r="S248" i="1" s="1"/>
  <c r="I274" i="1"/>
  <c r="M274" i="1" s="1"/>
  <c r="P274" i="1" s="1"/>
  <c r="S274" i="1" s="1"/>
  <c r="I281" i="1"/>
  <c r="M281" i="1" s="1"/>
  <c r="P281" i="1" s="1"/>
  <c r="S281" i="1" s="1"/>
  <c r="I307" i="1"/>
  <c r="M307" i="1" s="1"/>
  <c r="P307" i="1" s="1"/>
  <c r="S307" i="1" s="1"/>
  <c r="I380" i="1"/>
  <c r="M380" i="1" s="1"/>
  <c r="P380" i="1" s="1"/>
  <c r="S380" i="1" s="1"/>
  <c r="I142" i="1"/>
  <c r="M142" i="1" s="1"/>
  <c r="P142" i="1" s="1"/>
  <c r="S142" i="1" s="1"/>
  <c r="I145" i="1"/>
  <c r="M145" i="1" s="1"/>
  <c r="P145" i="1" s="1"/>
  <c r="S145" i="1" s="1"/>
  <c r="I148" i="1"/>
  <c r="M148" i="1" s="1"/>
  <c r="P148" i="1" s="1"/>
  <c r="S148" i="1" s="1"/>
  <c r="S221" i="1"/>
  <c r="S225" i="1"/>
  <c r="S229" i="1"/>
  <c r="S233" i="1"/>
  <c r="S237" i="1"/>
  <c r="I259" i="1"/>
  <c r="I262" i="1"/>
  <c r="M262" i="1" s="1"/>
  <c r="P262" i="1" s="1"/>
  <c r="S262" i="1" s="1"/>
  <c r="I265" i="1"/>
  <c r="M265" i="1" s="1"/>
  <c r="P265" i="1" s="1"/>
  <c r="S265" i="1" s="1"/>
  <c r="I268" i="1"/>
  <c r="M268" i="1" s="1"/>
  <c r="P268" i="1" s="1"/>
  <c r="S268" i="1" s="1"/>
  <c r="I271" i="1"/>
  <c r="M271" i="1" s="1"/>
  <c r="P271" i="1" s="1"/>
  <c r="S271" i="1" s="1"/>
  <c r="I347" i="1"/>
  <c r="M347" i="1" s="1"/>
  <c r="P347" i="1" s="1"/>
  <c r="S347" i="1" s="1"/>
  <c r="I376" i="1"/>
  <c r="M376" i="1" s="1"/>
  <c r="P376" i="1" s="1"/>
  <c r="S376" i="1" s="1"/>
  <c r="D173" i="1"/>
  <c r="I209" i="1"/>
  <c r="I276" i="1"/>
  <c r="M276" i="1" s="1"/>
  <c r="P276" i="1" s="1"/>
  <c r="S276" i="1" s="1"/>
  <c r="I372" i="1"/>
  <c r="M372" i="1" s="1"/>
  <c r="P372" i="1" s="1"/>
  <c r="S372" i="1" s="1"/>
  <c r="I368" i="1"/>
  <c r="M368" i="1" s="1"/>
  <c r="P368" i="1" s="1"/>
  <c r="S368" i="1" s="1"/>
  <c r="I396" i="1"/>
  <c r="M396" i="1" s="1"/>
  <c r="P396" i="1" s="1"/>
  <c r="S396" i="1" s="1"/>
  <c r="M326" i="1"/>
  <c r="P326" i="1" s="1"/>
  <c r="S326" i="1" s="1"/>
  <c r="I364" i="1"/>
  <c r="M364" i="1" s="1"/>
  <c r="P364" i="1" s="1"/>
  <c r="S364" i="1" s="1"/>
  <c r="I205" i="1"/>
  <c r="M205" i="1" s="1"/>
  <c r="I311" i="1"/>
  <c r="M311" i="1" s="1"/>
  <c r="P311" i="1" s="1"/>
  <c r="S311" i="1" s="1"/>
  <c r="I316" i="1"/>
  <c r="M316" i="1" s="1"/>
  <c r="P316" i="1" s="1"/>
  <c r="S316" i="1" s="1"/>
  <c r="M321" i="1"/>
  <c r="P321" i="1" s="1"/>
  <c r="S321" i="1" s="1"/>
  <c r="I329" i="1"/>
  <c r="M329" i="1" s="1"/>
  <c r="P329" i="1" s="1"/>
  <c r="S329" i="1" s="1"/>
  <c r="I360" i="1"/>
  <c r="M360" i="1" s="1"/>
  <c r="P360" i="1" s="1"/>
  <c r="S360" i="1" s="1"/>
  <c r="I356" i="1"/>
  <c r="M356" i="1" s="1"/>
  <c r="P356" i="1" s="1"/>
  <c r="S356" i="1" s="1"/>
  <c r="M394" i="1"/>
  <c r="P394" i="1" s="1"/>
  <c r="S394" i="1" s="1"/>
  <c r="I286" i="1"/>
  <c r="I301" i="1"/>
  <c r="M301" i="1" s="1"/>
  <c r="P301" i="1" s="1"/>
  <c r="S301" i="1" s="1"/>
  <c r="I304" i="1"/>
  <c r="M304" i="1" s="1"/>
  <c r="I338" i="1"/>
  <c r="I390" i="1"/>
  <c r="I393" i="1"/>
  <c r="M393" i="1" s="1"/>
  <c r="P393" i="1" s="1"/>
  <c r="S393" i="1" s="1"/>
  <c r="D284" i="1"/>
  <c r="K337" i="1"/>
  <c r="I355" i="1"/>
  <c r="M355" i="1" s="1"/>
  <c r="P355" i="1" s="1"/>
  <c r="S355" i="1" s="1"/>
  <c r="I359" i="1"/>
  <c r="M359" i="1" s="1"/>
  <c r="P359" i="1" s="1"/>
  <c r="S359" i="1" s="1"/>
  <c r="I363" i="1"/>
  <c r="M363" i="1" s="1"/>
  <c r="P363" i="1" s="1"/>
  <c r="S363" i="1" s="1"/>
  <c r="I367" i="1"/>
  <c r="M367" i="1" s="1"/>
  <c r="P367" i="1" s="1"/>
  <c r="S367" i="1" s="1"/>
  <c r="I371" i="1"/>
  <c r="M371" i="1" s="1"/>
  <c r="P371" i="1" s="1"/>
  <c r="S371" i="1" s="1"/>
  <c r="I375" i="1"/>
  <c r="M375" i="1" s="1"/>
  <c r="P375" i="1" s="1"/>
  <c r="S375" i="1" s="1"/>
  <c r="I379" i="1"/>
  <c r="M379" i="1" s="1"/>
  <c r="P379" i="1" s="1"/>
  <c r="S379" i="1" s="1"/>
  <c r="I383" i="1"/>
  <c r="M383" i="1" s="1"/>
  <c r="P383" i="1" s="1"/>
  <c r="S383" i="1" s="1"/>
  <c r="I288" i="1"/>
  <c r="M288" i="1" s="1"/>
  <c r="P288" i="1" s="1"/>
  <c r="S288" i="1" s="1"/>
  <c r="I291" i="1"/>
  <c r="M291" i="1" s="1"/>
  <c r="P291" i="1" s="1"/>
  <c r="S291" i="1" s="1"/>
  <c r="I294" i="1"/>
  <c r="M294" i="1" s="1"/>
  <c r="P294" i="1" s="1"/>
  <c r="S294" i="1" s="1"/>
  <c r="I297" i="1"/>
  <c r="M297" i="1" s="1"/>
  <c r="P297" i="1" s="1"/>
  <c r="S297" i="1" s="1"/>
  <c r="I320" i="1"/>
  <c r="M320" i="1" s="1"/>
  <c r="P320" i="1" s="1"/>
  <c r="S320" i="1" s="1"/>
  <c r="I325" i="1"/>
  <c r="M325" i="1" s="1"/>
  <c r="P325" i="1" s="1"/>
  <c r="S325" i="1" s="1"/>
  <c r="D432" i="1"/>
  <c r="M335" i="1" l="1"/>
  <c r="P335" i="1" s="1"/>
  <c r="P212" i="1"/>
  <c r="M211" i="1"/>
  <c r="I211" i="1"/>
  <c r="R9" i="1"/>
  <c r="C41" i="4"/>
  <c r="K10" i="1"/>
  <c r="D10" i="1"/>
  <c r="I49" i="1"/>
  <c r="I207" i="1"/>
  <c r="I188" i="1"/>
  <c r="I169" i="1"/>
  <c r="F183" i="1"/>
  <c r="I386" i="1"/>
  <c r="I257" i="1"/>
  <c r="M186" i="1"/>
  <c r="P186" i="1" s="1"/>
  <c r="M171" i="1"/>
  <c r="P171" i="1" s="1"/>
  <c r="S171" i="1" s="1"/>
  <c r="I70" i="1"/>
  <c r="I192" i="1"/>
  <c r="P387" i="1"/>
  <c r="P386" i="1" s="1"/>
  <c r="M386" i="1"/>
  <c r="M199" i="1"/>
  <c r="P199" i="1" s="1"/>
  <c r="D183" i="1"/>
  <c r="K215" i="1"/>
  <c r="F10" i="1"/>
  <c r="I132" i="1"/>
  <c r="I82" i="1"/>
  <c r="I284" i="1"/>
  <c r="I201" i="1"/>
  <c r="M110" i="1"/>
  <c r="P194" i="1"/>
  <c r="S194" i="1" s="1"/>
  <c r="M192" i="1"/>
  <c r="P122" i="1"/>
  <c r="M121" i="1"/>
  <c r="P205" i="1"/>
  <c r="S205" i="1" s="1"/>
  <c r="M201" i="1"/>
  <c r="P151" i="1"/>
  <c r="M150" i="1"/>
  <c r="I401" i="1"/>
  <c r="M401" i="1"/>
  <c r="M209" i="1"/>
  <c r="M173" i="1"/>
  <c r="M259" i="1"/>
  <c r="P259" i="1" s="1"/>
  <c r="S259" i="1" s="1"/>
  <c r="M73" i="1"/>
  <c r="I389" i="1"/>
  <c r="I35" i="1"/>
  <c r="P96" i="1"/>
  <c r="M95" i="1"/>
  <c r="S285" i="1"/>
  <c r="M390" i="1"/>
  <c r="I337" i="1"/>
  <c r="P83" i="1"/>
  <c r="M82" i="1"/>
  <c r="I216" i="1"/>
  <c r="P304" i="1"/>
  <c r="M303" i="1"/>
  <c r="I303" i="1"/>
  <c r="S170" i="1"/>
  <c r="I351" i="1"/>
  <c r="S71" i="1"/>
  <c r="P258" i="1"/>
  <c r="F215" i="1"/>
  <c r="I150" i="1"/>
  <c r="M352" i="1"/>
  <c r="D215" i="1"/>
  <c r="S193" i="1"/>
  <c r="I95" i="1"/>
  <c r="P133" i="1"/>
  <c r="M132" i="1"/>
  <c r="I241" i="1"/>
  <c r="I140" i="1"/>
  <c r="I11" i="1"/>
  <c r="M189" i="1"/>
  <c r="M242" i="1"/>
  <c r="M50" i="1"/>
  <c r="M49" i="1" s="1"/>
  <c r="M12" i="1"/>
  <c r="M141" i="1"/>
  <c r="S202" i="1"/>
  <c r="S111" i="1"/>
  <c r="S110" i="1" s="1"/>
  <c r="D13" i="4" s="1"/>
  <c r="P110" i="1"/>
  <c r="I432" i="1"/>
  <c r="M286" i="1"/>
  <c r="M338" i="1"/>
  <c r="N215" i="1"/>
  <c r="I173" i="1"/>
  <c r="I121" i="1"/>
  <c r="S36" i="1"/>
  <c r="P35" i="1"/>
  <c r="M35" i="1"/>
  <c r="M334" i="1" l="1"/>
  <c r="S35" i="1"/>
  <c r="D8" i="4" s="1"/>
  <c r="S169" i="1"/>
  <c r="D18" i="4" s="1"/>
  <c r="S212" i="1"/>
  <c r="S211" i="1" s="1"/>
  <c r="D27" i="4" s="1"/>
  <c r="P211" i="1"/>
  <c r="F9" i="1"/>
  <c r="I10" i="1"/>
  <c r="D9" i="1"/>
  <c r="K9" i="1"/>
  <c r="I183" i="1"/>
  <c r="M184" i="1"/>
  <c r="P169" i="1"/>
  <c r="M169" i="1"/>
  <c r="S192" i="1"/>
  <c r="D23" i="4" s="1"/>
  <c r="P192" i="1"/>
  <c r="S387" i="1"/>
  <c r="S386" i="1" s="1"/>
  <c r="D37" i="4" s="1"/>
  <c r="S201" i="1"/>
  <c r="D25" i="4" s="1"/>
  <c r="S186" i="1"/>
  <c r="S184" i="1" s="1"/>
  <c r="D21" i="4" s="1"/>
  <c r="P184" i="1"/>
  <c r="P201" i="1"/>
  <c r="M257" i="1"/>
  <c r="P198" i="1"/>
  <c r="S199" i="1"/>
  <c r="S198" i="1" s="1"/>
  <c r="D24" i="4" s="1"/>
  <c r="P286" i="1"/>
  <c r="M284" i="1"/>
  <c r="P95" i="1"/>
  <c r="S96" i="1"/>
  <c r="S95" i="1" s="1"/>
  <c r="D12" i="4" s="1"/>
  <c r="P173" i="1"/>
  <c r="P209" i="1"/>
  <c r="M207" i="1"/>
  <c r="M432" i="1"/>
  <c r="P50" i="1"/>
  <c r="P49" i="1" s="1"/>
  <c r="I215" i="1"/>
  <c r="P242" i="1"/>
  <c r="M241" i="1"/>
  <c r="P150" i="1"/>
  <c r="S151" i="1"/>
  <c r="S150" i="1" s="1"/>
  <c r="D17" i="4" s="1"/>
  <c r="P338" i="1"/>
  <c r="M337" i="1"/>
  <c r="P189" i="1"/>
  <c r="M188" i="1"/>
  <c r="P82" i="1"/>
  <c r="S83" i="1"/>
  <c r="S82" i="1" s="1"/>
  <c r="D11" i="4" s="1"/>
  <c r="P334" i="1"/>
  <c r="S335" i="1"/>
  <c r="S334" i="1" s="1"/>
  <c r="D34" i="4" s="1"/>
  <c r="P257" i="1"/>
  <c r="S258" i="1"/>
  <c r="S257" i="1" s="1"/>
  <c r="D31" i="4" s="1"/>
  <c r="M11" i="1"/>
  <c r="P12" i="1"/>
  <c r="M140" i="1"/>
  <c r="P141" i="1"/>
  <c r="P401" i="1"/>
  <c r="P352" i="1"/>
  <c r="M351" i="1"/>
  <c r="P303" i="1"/>
  <c r="S304" i="1"/>
  <c r="S303" i="1" s="1"/>
  <c r="D33" i="4" s="1"/>
  <c r="P73" i="1"/>
  <c r="M70" i="1"/>
  <c r="P121" i="1"/>
  <c r="S122" i="1"/>
  <c r="S121" i="1" s="1"/>
  <c r="D14" i="4" s="1"/>
  <c r="P132" i="1"/>
  <c r="S133" i="1"/>
  <c r="S132" i="1" s="1"/>
  <c r="D15" i="4" s="1"/>
  <c r="P390" i="1"/>
  <c r="M389" i="1"/>
  <c r="M216" i="1"/>
  <c r="I9" i="1" l="1"/>
  <c r="M10" i="1"/>
  <c r="M183" i="1"/>
  <c r="M215" i="1"/>
  <c r="S209" i="1"/>
  <c r="S207" i="1" s="1"/>
  <c r="D26" i="4" s="1"/>
  <c r="P207" i="1"/>
  <c r="S390" i="1"/>
  <c r="S389" i="1" s="1"/>
  <c r="D38" i="4" s="1"/>
  <c r="P389" i="1"/>
  <c r="S12" i="1"/>
  <c r="S11" i="1" s="1"/>
  <c r="D7" i="4" s="1"/>
  <c r="P11" i="1"/>
  <c r="P241" i="1"/>
  <c r="S242" i="1"/>
  <c r="S241" i="1" s="1"/>
  <c r="D30" i="4" s="1"/>
  <c r="P188" i="1"/>
  <c r="P183" i="1" s="1"/>
  <c r="S189" i="1"/>
  <c r="S188" i="1" s="1"/>
  <c r="D22" i="4" s="1"/>
  <c r="S217" i="1"/>
  <c r="S216" i="1" s="1"/>
  <c r="D29" i="4" s="1"/>
  <c r="P216" i="1"/>
  <c r="P337" i="1"/>
  <c r="S338" i="1"/>
  <c r="S337" i="1" s="1"/>
  <c r="D35" i="4" s="1"/>
  <c r="S73" i="1"/>
  <c r="S70" i="1" s="1"/>
  <c r="D10" i="4" s="1"/>
  <c r="P70" i="1"/>
  <c r="S50" i="1"/>
  <c r="S286" i="1"/>
  <c r="S284" i="1" s="1"/>
  <c r="D32" i="4" s="1"/>
  <c r="P284" i="1"/>
  <c r="P140" i="1"/>
  <c r="S141" i="1"/>
  <c r="S140" i="1" s="1"/>
  <c r="D16" i="4" s="1"/>
  <c r="S352" i="1"/>
  <c r="S351" i="1" s="1"/>
  <c r="D36" i="4" s="1"/>
  <c r="P351" i="1"/>
  <c r="P10" i="1" l="1"/>
  <c r="D20" i="4"/>
  <c r="S49" i="1"/>
  <c r="D9" i="4" s="1"/>
  <c r="D6" i="4" s="1"/>
  <c r="D28" i="4"/>
  <c r="S215" i="1"/>
  <c r="S183" i="1"/>
  <c r="M9" i="1"/>
  <c r="P215" i="1"/>
  <c r="P9" i="1" l="1"/>
  <c r="S10" i="1"/>
  <c r="S9" i="1" s="1"/>
  <c r="D41" i="4"/>
</calcChain>
</file>

<file path=xl/sharedStrings.xml><?xml version="1.0" encoding="utf-8"?>
<sst xmlns="http://schemas.openxmlformats.org/spreadsheetml/2006/main" count="497" uniqueCount="476">
  <si>
    <t>UBND THÀNH PHỐ ĐIỆN BIÊN PHỦ</t>
  </si>
  <si>
    <t>PHÒNG GIÁO DỤC VÀ ĐÀO TẠO</t>
  </si>
  <si>
    <t>BẢNG NHU CẦU KINH PHÍ ĐỐI VỚI GIÁO VIÊN DẠY NGUỜI KHUYẾT TẬT NĂM 2025 (T1-T05/2025)</t>
  </si>
  <si>
    <t>S
TT</t>
  </si>
  <si>
    <t>HỌ VÀ TÊN</t>
  </si>
  <si>
    <t>Hệ số lương</t>
  </si>
  <si>
    <t>Phụ cấp</t>
  </si>
  <si>
    <t xml:space="preserve">Định mức giờ dạy/năm </t>
  </si>
  <si>
    <t xml:space="preserve">Số tuần dành cho giảng dạy </t>
  </si>
  <si>
    <t>Tiền lương 1 giờ dạy</t>
  </si>
  <si>
    <t>Hệ số được hưởng</t>
  </si>
  <si>
    <t xml:space="preserve">Số tiết dạy lớp có h/s khuyết tật </t>
  </si>
  <si>
    <t>Tổng tiền được hưởng</t>
  </si>
  <si>
    <t xml:space="preserve">Ghi chú </t>
  </si>
  <si>
    <t>H/S</t>
  </si>
  <si>
    <t>Số tiền</t>
  </si>
  <si>
    <t xml:space="preserve"> P/CCV</t>
  </si>
  <si>
    <t>P/CKV 0,7, 0,5</t>
  </si>
  <si>
    <t>P/C TN nghề</t>
  </si>
  <si>
    <t>P/C V/khung</t>
  </si>
  <si>
    <t>Tổng tiền lương 12 tháng trong năm học</t>
  </si>
  <si>
    <t>Tỷ lệ %</t>
  </si>
  <si>
    <t>A</t>
  </si>
  <si>
    <t>B</t>
  </si>
  <si>
    <t>2= 1*LTT</t>
  </si>
  <si>
    <t>4=3*LTT</t>
  </si>
  <si>
    <t>5=0.7*LTT</t>
  </si>
  <si>
    <t>7=(2+9)*6</t>
  </si>
  <si>
    <t>9=8*2</t>
  </si>
  <si>
    <t>10=(2+4+5+7+9)</t>
  </si>
  <si>
    <t>11=số tiết/tuần*số tuần giảng dạy</t>
  </si>
  <si>
    <t>13=(10/11)*(12/52)</t>
  </si>
  <si>
    <t>16=13*14*15</t>
  </si>
  <si>
    <t>Sự nghiệp Tiểu học</t>
  </si>
  <si>
    <t>Nguyễn Thị Hằng</t>
  </si>
  <si>
    <t>Đỗ Thị Oanh</t>
  </si>
  <si>
    <t>Đoàn THị Hồng Vân</t>
  </si>
  <si>
    <t>Trần Thị Thanh Hà</t>
  </si>
  <si>
    <t>Vũ Thị Dịu</t>
  </si>
  <si>
    <t>Đào Thị Loan</t>
  </si>
  <si>
    <t>Vũ Ngọc Quyết</t>
  </si>
  <si>
    <t>Phạm Quốc Vương</t>
  </si>
  <si>
    <t>Nguyễn Văn Toản</t>
  </si>
  <si>
    <t>Bùi Thị Kim Thúy</t>
  </si>
  <si>
    <t>Lương Thị Loan</t>
  </si>
  <si>
    <t>Cao Văn Tình</t>
  </si>
  <si>
    <t>Đặng Thị Hương Giang</t>
  </si>
  <si>
    <t>Nguyễn Quốc Hải</t>
  </si>
  <si>
    <t>Mùa Thị Bấu</t>
  </si>
  <si>
    <t>Phạm Thị Yến</t>
  </si>
  <si>
    <t>Lò Ngọc Bích</t>
  </si>
  <si>
    <t>Bùi Thị Vinh</t>
  </si>
  <si>
    <t>Quách Thị Thủy</t>
  </si>
  <si>
    <t>Phạm Thị Thơm</t>
  </si>
  <si>
    <t>Bùi Thu Phương</t>
  </si>
  <si>
    <t>Trần Thị Ngoan</t>
  </si>
  <si>
    <t>Vũ Thị Đoan</t>
  </si>
  <si>
    <t>Hoàng Thị Thanh</t>
  </si>
  <si>
    <t>Trần Thị Thảo</t>
  </si>
  <si>
    <t>Thẩm Thị Xuân</t>
  </si>
  <si>
    <t>Nguyễn Thị Thùy Vân</t>
  </si>
  <si>
    <t>Phạm Thị Hiền</t>
  </si>
  <si>
    <t>Trịnh Thị Thu</t>
  </si>
  <si>
    <t>Đào Anh Tuân</t>
  </si>
  <si>
    <t>Phạm Thị Nhung</t>
  </si>
  <si>
    <t>Lại Hữu Toàn</t>
  </si>
  <si>
    <t>Nguyễn Thị Liên</t>
  </si>
  <si>
    <t>Nguyễn Thanh Bình</t>
  </si>
  <si>
    <t>Nguyễn Thị Bình</t>
  </si>
  <si>
    <t>Lê Lệ Hằng</t>
  </si>
  <si>
    <t>Lê Thị Thu Hà</t>
  </si>
  <si>
    <t>Đoàn Thị Chi</t>
  </si>
  <si>
    <t>Nguyễn Quỳnh Giang</t>
  </si>
  <si>
    <t>Lê Thị Thanh Huế</t>
  </si>
  <si>
    <t>Nguyễn Thị Bình Minh</t>
  </si>
  <si>
    <t>Nguyễn Thị Minh Huệ</t>
  </si>
  <si>
    <t>Nguyễn Trung Dũng</t>
  </si>
  <si>
    <t>Nguyễn Thị Lành</t>
  </si>
  <si>
    <t>Trương Minh Ngọc</t>
  </si>
  <si>
    <t>Tạ Thị Lan</t>
  </si>
  <si>
    <t>Lò Văn Thanh</t>
  </si>
  <si>
    <t>Phạm Tuấn Tài</t>
  </si>
  <si>
    <t>Hoàng Thị Hồng Hạnh</t>
  </si>
  <si>
    <t>Vi Thị Thảo</t>
  </si>
  <si>
    <t>Bùi Thị Hằng</t>
  </si>
  <si>
    <t xml:space="preserve">Lường Văn Lý </t>
  </si>
  <si>
    <t>Tòng Thị Hồng</t>
  </si>
  <si>
    <t>Bùi Thị Oanh</t>
  </si>
  <si>
    <t xml:space="preserve">Lường Văn Thoa </t>
  </si>
  <si>
    <t xml:space="preserve">Bùi Lệ Hiền </t>
  </si>
  <si>
    <t xml:space="preserve">Đàm Văn Cách </t>
  </si>
  <si>
    <t xml:space="preserve">Lường Văn Hợp </t>
  </si>
  <si>
    <t>Nguyễn Thị Quỳnh</t>
  </si>
  <si>
    <t xml:space="preserve">Lường Thị Cương </t>
  </si>
  <si>
    <t xml:space="preserve">Bạc Thị Kim </t>
  </si>
  <si>
    <t>Nguyễn Thị Hoa A</t>
  </si>
  <si>
    <t>Cao Trung Tình</t>
  </si>
  <si>
    <t>Mai Thị Én</t>
  </si>
  <si>
    <t>Bùi Kim Thơm</t>
  </si>
  <si>
    <t>Vũ Thị Hồng Thanh</t>
  </si>
  <si>
    <t>Nguyễn Xuân Quỳnh</t>
  </si>
  <si>
    <t>Vũ Đình Hoàng</t>
  </si>
  <si>
    <t>Trần Thanh Quỳnh</t>
  </si>
  <si>
    <t>Hoàng Thị Thủy</t>
  </si>
  <si>
    <t>Hoàng Công Thành</t>
  </si>
  <si>
    <t>Phạm Thị Quyên</t>
  </si>
  <si>
    <t>Vũ Trọng Quảng</t>
  </si>
  <si>
    <t>Vũ Thị Thúy</t>
  </si>
  <si>
    <t>Lê Thị Kim Hạnh</t>
  </si>
  <si>
    <t>Đào Thị Thìn</t>
  </si>
  <si>
    <t>Nguyễn Xuân Sơn</t>
  </si>
  <si>
    <t>Hoàng Trung Hiếu</t>
  </si>
  <si>
    <t>Vũ Đình Kiểu</t>
  </si>
  <si>
    <t>Nguyễn Thu Hòa</t>
  </si>
  <si>
    <t>Nguyễn Thị Mơ</t>
  </si>
  <si>
    <t>Hoàng Thị Hồng</t>
  </si>
  <si>
    <t>Nguyễn Văn Tuân</t>
  </si>
  <si>
    <t>Lữ Thị Dương</t>
  </si>
  <si>
    <t>Hoàng Thị Mơ</t>
  </si>
  <si>
    <t>Quàng Văn Sơn</t>
  </si>
  <si>
    <t>Trần Thị Năm</t>
  </si>
  <si>
    <t>Hà Thị Vân Anh</t>
  </si>
  <si>
    <t>Trần Thế Lâm</t>
  </si>
  <si>
    <t>Nguyễn Văn Huỳnh</t>
  </si>
  <si>
    <t>Lù Văn Tỉnh</t>
  </si>
  <si>
    <t>Nguyễn Phương Thảo</t>
  </si>
  <si>
    <t>Lò Thị Dương</t>
  </si>
  <si>
    <t>Lương Thị Hương</t>
  </si>
  <si>
    <t>Nguyễn Xuân Trường</t>
  </si>
  <si>
    <t>Lò Văn Định</t>
  </si>
  <si>
    <t>Nguyễn Thị Mai</t>
  </si>
  <si>
    <t>Vi Văn Phúc</t>
  </si>
  <si>
    <t>Nguyễn Thị Xuân</t>
  </si>
  <si>
    <t>Nguyễn Thị Ngân</t>
  </si>
  <si>
    <t>Vũ Quang Hưng</t>
  </si>
  <si>
    <t>Nguyễn Hoàng Anh</t>
  </si>
  <si>
    <t>Lò Văn Xiên</t>
  </si>
  <si>
    <t xml:space="preserve">Lò Văn Thanh </t>
  </si>
  <si>
    <t>Tòng Thị Thiện</t>
  </si>
  <si>
    <t xml:space="preserve">Lò Hữu Phúc </t>
  </si>
  <si>
    <t>Tô Minh Điệp</t>
  </si>
  <si>
    <t xml:space="preserve">Lò Văn Sơn </t>
  </si>
  <si>
    <t>Lò Văn Pánh</t>
  </si>
  <si>
    <t>Lò Văn Minh</t>
  </si>
  <si>
    <t>Bùi Thị Trọng</t>
  </si>
  <si>
    <t>Lò Văn Hặc</t>
  </si>
  <si>
    <t>Lường Văn Thuận</t>
  </si>
  <si>
    <t>Lò Thị Bích</t>
  </si>
  <si>
    <t>Nguyễn Kim Anh</t>
  </si>
  <si>
    <t>Giàng A Chỉnh</t>
  </si>
  <si>
    <t>Lò Văn Tim</t>
  </si>
  <si>
    <t>Cầm Văn Ung</t>
  </si>
  <si>
    <t>Lò Văn Toan</t>
  </si>
  <si>
    <t>Cà Văn Hoa</t>
  </si>
  <si>
    <t>Lò Văn Lan</t>
  </si>
  <si>
    <t>Nguyễn Văn Đức</t>
  </si>
  <si>
    <t>Tòng Văn Thắng</t>
  </si>
  <si>
    <t>Lò Văn Ánh</t>
  </si>
  <si>
    <t>Phạm Thị Tranh</t>
  </si>
  <si>
    <t>Lò Minh Hoàn</t>
  </si>
  <si>
    <t>Sự nghiệp mầm non</t>
  </si>
  <si>
    <t>Nguyễn Thị Hồng</t>
  </si>
  <si>
    <t>Đỗ Thị Hương</t>
  </si>
  <si>
    <t xml:space="preserve">Nguyễn Thị Phương Thảo </t>
  </si>
  <si>
    <t>Trần Thị Bé Hậu</t>
  </si>
  <si>
    <t>Trần Thanh Thảo</t>
  </si>
  <si>
    <t>Vũ Thị Tơ</t>
  </si>
  <si>
    <t>Nguyễn Thị Thắm</t>
  </si>
  <si>
    <t>Đoàn Thùy Nhâm</t>
  </si>
  <si>
    <t>Nguyễn Thị Năm</t>
  </si>
  <si>
    <t>Nguyễn Thị Hoà</t>
  </si>
  <si>
    <t>Đào Thị Tươi</t>
  </si>
  <si>
    <t>Phạm Thị Tuyết Nhung</t>
  </si>
  <si>
    <t>Nguyễn Thị Phúc</t>
  </si>
  <si>
    <t>Quản Thị Nhãn</t>
  </si>
  <si>
    <t>Nguyễn Thị Thu Phương</t>
  </si>
  <si>
    <t>Sự nghiệp THCS</t>
  </si>
  <si>
    <t>Đặng Thị Thuỳ</t>
  </si>
  <si>
    <t>Nguyễn Xuân Duy</t>
  </si>
  <si>
    <t>Cao Thị Mười</t>
  </si>
  <si>
    <t>Nguyễn Thị Thanh Hồng</t>
  </si>
  <si>
    <t>Tống Thị Yến</t>
  </si>
  <si>
    <t>Vũ Thị Tố Loan</t>
  </si>
  <si>
    <t>Lê Thị Tình</t>
  </si>
  <si>
    <t>Đinh Duy Hưng</t>
  </si>
  <si>
    <t>Nguyễn Thị Loan</t>
  </si>
  <si>
    <t>Nguyễn Hải Lệ</t>
  </si>
  <si>
    <t>Trương Thị Thuý Quyên</t>
  </si>
  <si>
    <t>Lê Thị Luyến</t>
  </si>
  <si>
    <t>Nguyễn Văn Hạnh</t>
  </si>
  <si>
    <t>Hoàng Thị Tươi</t>
  </si>
  <si>
    <t>Vũ Thị Yến</t>
  </si>
  <si>
    <t>Trần Thị Hoa</t>
  </si>
  <si>
    <t>Bùi Thị Quỳnh Nga</t>
  </si>
  <si>
    <t>Nguyễn Việt Hà</t>
  </si>
  <si>
    <t>Ngô Thị Thảo</t>
  </si>
  <si>
    <t>Phạm Thị Thu</t>
  </si>
  <si>
    <t>Bùi Thị Thu Hồng</t>
  </si>
  <si>
    <t>Nguyễn Đức Nhuận</t>
  </si>
  <si>
    <t>Mai Thị Ngọc Linh</t>
  </si>
  <si>
    <t>Bùi Đức Dương</t>
  </si>
  <si>
    <t>Nguyễn Thị Trinh</t>
  </si>
  <si>
    <t>Hà Thị Vĩnh</t>
  </si>
  <si>
    <t>Nguyễn Thị Phượng</t>
  </si>
  <si>
    <t>Nguyễn Thị My</t>
  </si>
  <si>
    <t>Đinh Thị Hồng Ly</t>
  </si>
  <si>
    <t>Vương Thị Phương Mai</t>
  </si>
  <si>
    <t>Nguyễn Văn Tuệ</t>
  </si>
  <si>
    <t xml:space="preserve">Phạm Thị Hồng Lệ </t>
  </si>
  <si>
    <t>Nguyễn Thành Chiến</t>
  </si>
  <si>
    <t>Nguyễn Thanh Liêm</t>
  </si>
  <si>
    <t>Quàng Văn Hương</t>
  </si>
  <si>
    <t>Dương Trọng Khánh</t>
  </si>
  <si>
    <t>Phạm Kim Dung</t>
  </si>
  <si>
    <t>Đào Thị Sánh</t>
  </si>
  <si>
    <t>Ninh Thị Hằng</t>
  </si>
  <si>
    <t>Lò Thị Phượng</t>
  </si>
  <si>
    <t>Cao Thị Hoa</t>
  </si>
  <si>
    <t>Trần Văn Đức</t>
  </si>
  <si>
    <t>Trần Văn Trà</t>
  </si>
  <si>
    <t>Nguyễn Thị Lan Anh</t>
  </si>
  <si>
    <t>Nguyễn Hoàng Kiên</t>
  </si>
  <si>
    <t>Lường Thị Chum</t>
  </si>
  <si>
    <t>Lò Văn Hơn</t>
  </si>
  <si>
    <t>Nguyễn Thị Thường</t>
  </si>
  <si>
    <t>Lường Thị Thuý</t>
  </si>
  <si>
    <t>Vũ Hồng Minh</t>
  </si>
  <si>
    <t>Vũ Thị Khánh</t>
  </si>
  <si>
    <t>Bùi Thị Hiên</t>
  </si>
  <si>
    <t>Lê Thu Thảo</t>
  </si>
  <si>
    <t>Nguyễn T. Thanh Nhàn</t>
  </si>
  <si>
    <t>Vũ Thị Quỳnh</t>
  </si>
  <si>
    <t>Tống Thị Phượng</t>
  </si>
  <si>
    <t>Vũ Văn Bình</t>
  </si>
  <si>
    <t>Nguyễn Sơn Hà</t>
  </si>
  <si>
    <t>Đào Thị Hiền</t>
  </si>
  <si>
    <t>Sỹ Thu Uyên</t>
  </si>
  <si>
    <t>Trần Trung Hiếu</t>
  </si>
  <si>
    <t>Nguyễn Thị Kim Anh</t>
  </si>
  <si>
    <t>Vũ Thị Nhung</t>
  </si>
  <si>
    <t>Trần Lệ Thủy</t>
  </si>
  <si>
    <t>Kim Thị Thập</t>
  </si>
  <si>
    <t>Nguyễn Thế Long</t>
  </si>
  <si>
    <t>Tạ Thị Nành</t>
  </si>
  <si>
    <t>Nguyễn Thị Thu Hà</t>
  </si>
  <si>
    <t>Trần Thị Hằng</t>
  </si>
  <si>
    <t>Hà Xuân Quân</t>
  </si>
  <si>
    <t>Đặng Thị Kim Thoa</t>
  </si>
  <si>
    <t>Nguyễn Trọng Đồng</t>
  </si>
  <si>
    <t>Bùi Đức Chung</t>
  </si>
  <si>
    <t>Phạm Thị Bẩy</t>
  </si>
  <si>
    <t>Vi Hà Thanh</t>
  </si>
  <si>
    <t>Vũ Thị Thiện</t>
  </si>
  <si>
    <t>Phạm Thị Thu Hà</t>
  </si>
  <si>
    <t>Nguyễn Thị Chung</t>
  </si>
  <si>
    <t>Đào Thị Bích Liên</t>
  </si>
  <si>
    <t>Vũ Thị Sáu</t>
  </si>
  <si>
    <t>Vũ Tiến Dũng</t>
  </si>
  <si>
    <t>Lê Thị Kỷ</t>
  </si>
  <si>
    <t>Nguyễn Thị Dung</t>
  </si>
  <si>
    <t>Trần Thị Thủy</t>
  </si>
  <si>
    <t>Bùi Thị Dung</t>
  </si>
  <si>
    <t>Khăm Lệ Thủy</t>
  </si>
  <si>
    <t>Lý Thị Thuỷ</t>
  </si>
  <si>
    <t>Hà Thị Huế</t>
  </si>
  <si>
    <t>Nguyễn Bá Thường</t>
  </si>
  <si>
    <t>Lý Thị Thu Hà</t>
  </si>
  <si>
    <t>Trần Thị Thanh</t>
  </si>
  <si>
    <t>Nguyễn Thị Nhung</t>
  </si>
  <si>
    <t>Trần Kim Cúc</t>
  </si>
  <si>
    <t>Lê Thị Thùy Hương</t>
  </si>
  <si>
    <t>Nguyễn Quyết Thắng</t>
  </si>
  <si>
    <t>Đỗ Thị Thảo</t>
  </si>
  <si>
    <t>Quàng Thị Hương</t>
  </si>
  <si>
    <t>Trần Thị Xuân</t>
  </si>
  <si>
    <t>Hà Thị Hoài Phương</t>
  </si>
  <si>
    <t>Vũ Thị Thiêm</t>
  </si>
  <si>
    <t>Trần Thị Kim Chung</t>
  </si>
  <si>
    <t>Đoàn Thị Tâm</t>
  </si>
  <si>
    <t>Phạm Thị Xuân Hương</t>
  </si>
  <si>
    <t>Nguyễn Hữu Du</t>
  </si>
  <si>
    <t>Quàng Thị Hoa</t>
  </si>
  <si>
    <t>Đoàn Thị Thống Nhất</t>
  </si>
  <si>
    <t>Vũ Thị Bích Nhung</t>
  </si>
  <si>
    <t>Đào Thị Năm</t>
  </si>
  <si>
    <t>Bùi Ngọc Hà</t>
  </si>
  <si>
    <t>Vương Thị Hòa</t>
  </si>
  <si>
    <t>Hoàng Thị Hương</t>
  </si>
  <si>
    <t>Phạm Thị Minh Hồng</t>
  </si>
  <si>
    <t>Hồ Thị Bình</t>
  </si>
  <si>
    <t>Nguyễn Tiến Hưng</t>
  </si>
  <si>
    <t>Lê Thị Nam</t>
  </si>
  <si>
    <t>Trần Thị Minh Thiện</t>
  </si>
  <si>
    <t>Đỗ Văn Hải</t>
  </si>
  <si>
    <t>Đặng Thị Anh</t>
  </si>
  <si>
    <t>Nguyễn Thành Long</t>
  </si>
  <si>
    <t>Lương Thị Thanh</t>
  </si>
  <si>
    <t>Đinh Thị Minh Huệ</t>
  </si>
  <si>
    <t>Nguyễn Xuân Tỉnh</t>
  </si>
  <si>
    <t>Nguyễn Thế Thức</t>
  </si>
  <si>
    <t>Trần Thị Thu Hiền</t>
  </si>
  <si>
    <t>Phạm Văn Hùng</t>
  </si>
  <si>
    <t>Nguyễn Thị Nhài</t>
  </si>
  <si>
    <t>Nguyễn Thị Thuý Hoàn</t>
  </si>
  <si>
    <t>Hoàng Thị Kim Liên</t>
  </si>
  <si>
    <t>Nguyễn Thị Hoa</t>
  </si>
  <si>
    <t>Phạm Văn Sơn</t>
  </si>
  <si>
    <t>Quàng Thị Dung</t>
  </si>
  <si>
    <t>Quàng Văn Hội</t>
  </si>
  <si>
    <t>Quàng Văn Thương</t>
  </si>
  <si>
    <t>Lương Thị Dược</t>
  </si>
  <si>
    <t>Nguyễn Tiến Sỹ</t>
  </si>
  <si>
    <t>Lưu Thị Nga</t>
  </si>
  <si>
    <t>Lù Văn Phú</t>
  </si>
  <si>
    <t>Đinh Văn Chung</t>
  </si>
  <si>
    <t>Bùi Xuân Hào</t>
  </si>
  <si>
    <t>Lò Đức Tạc</t>
  </si>
  <si>
    <t>La Văn Thọ</t>
  </si>
  <si>
    <t>Lò Thị Hằng</t>
  </si>
  <si>
    <t>Nguyễn Thị An</t>
  </si>
  <si>
    <t>Lưu Ngọc Tý</t>
  </si>
  <si>
    <t>Nguyễn Thị Biên</t>
  </si>
  <si>
    <t>Phan Thị Quyên</t>
  </si>
  <si>
    <t>Lù Văn Đanh</t>
  </si>
  <si>
    <t>Trần Việt Sinh</t>
  </si>
  <si>
    <t>Đặng Vân Thùy</t>
  </si>
  <si>
    <t>Trần Văn Trắc</t>
  </si>
  <si>
    <t>Nguyễn Thị Thu Hương</t>
  </si>
  <si>
    <t>Hoàng Thị Phương Mai</t>
  </si>
  <si>
    <t>Hà Thị Thu Thu</t>
  </si>
  <si>
    <t>Hà Thị Việt Hà</t>
  </si>
  <si>
    <t>Phan Văn Tam</t>
  </si>
  <si>
    <t>Phan Thị Hương</t>
  </si>
  <si>
    <t>Quàng Thị Thảo</t>
  </si>
  <si>
    <t>Lò Thị Duấn</t>
  </si>
  <si>
    <t>Nguyễn Thái Ngọc</t>
  </si>
  <si>
    <t>Bùi Thị Sơn</t>
  </si>
  <si>
    <t>Vũ Thị Hằng</t>
  </si>
  <si>
    <t>Lò Thị Thi</t>
  </si>
  <si>
    <t>Nguyễn Hữu Tài</t>
  </si>
  <si>
    <t>Đào Tiến Nam</t>
  </si>
  <si>
    <t>Lê Thị Yến</t>
  </si>
  <si>
    <t>Nguyễn Thị Hồng Bích</t>
  </si>
  <si>
    <t>Đàm Thị Tuyết Lan</t>
  </si>
  <si>
    <t>Phạm Thị Thu Chang</t>
  </si>
  <si>
    <t>Nguyễn Đức Vinh</t>
  </si>
  <si>
    <t>Lò Thị Diện</t>
  </si>
  <si>
    <t>Dương Thị Hoa</t>
  </si>
  <si>
    <t>Đào Thị Thanh</t>
  </si>
  <si>
    <t>Vũ Thị Hoàng Yến</t>
  </si>
  <si>
    <t>Vũ Thị Minh Hải</t>
  </si>
  <si>
    <t>Ngô Thị Huệ</t>
  </si>
  <si>
    <t>Phạm Tất Thành</t>
  </si>
  <si>
    <t>Trần Thị Liên</t>
  </si>
  <si>
    <t>Đặng Đức Hoàn</t>
  </si>
  <si>
    <t>Vi Văn Hà</t>
  </si>
  <si>
    <t>Nguyễn Mạnh Hùng</t>
  </si>
  <si>
    <t>Nguyễn Xuân Hoàn</t>
  </si>
  <si>
    <t>Phạm Công Thắng</t>
  </si>
  <si>
    <t>Nguyễn Thị Hải Yến</t>
  </si>
  <si>
    <t>Nguyễn Việt Anh</t>
  </si>
  <si>
    <t>Nguyễn Bình Minh</t>
  </si>
  <si>
    <t>Phạm Thị Thái</t>
  </si>
  <si>
    <t>Vũ Thị Lý</t>
  </si>
  <si>
    <t>Phạm Thị Hải</t>
  </si>
  <si>
    <t>Hoàng Mai Hoa</t>
  </si>
  <si>
    <t>Trần Thị Hương</t>
  </si>
  <si>
    <t>Nguyễn Thị Xuyên</t>
  </si>
  <si>
    <t>Phạm Thị Thảo</t>
  </si>
  <si>
    <t>Văn Thị Thu Hà</t>
  </si>
  <si>
    <t>Trịnh Thị Yến</t>
  </si>
  <si>
    <t>Nguyễn Thị Thanh</t>
  </si>
  <si>
    <t>Nguyễn Sỹ Tân</t>
  </si>
  <si>
    <t>Phạm Thu Quyên</t>
  </si>
  <si>
    <t>Lê Ngọc Lan</t>
  </si>
  <si>
    <t>Trần Mạnh Hiền</t>
  </si>
  <si>
    <t>Lê Thị Hiền</t>
  </si>
  <si>
    <t>Nguyễn Thị Luyên</t>
  </si>
  <si>
    <t>Trần Thị Minh</t>
  </si>
  <si>
    <t>Đào Thị Thanh Nga</t>
  </si>
  <si>
    <t>Lê Thị Thu</t>
  </si>
  <si>
    <t>Trịnh Thị Phương Lan</t>
  </si>
  <si>
    <t>Đoàn Thị Lan Anh</t>
  </si>
  <si>
    <t>Vũ Thị Lan Anh</t>
  </si>
  <si>
    <t>Phạm Ánh Tuyết</t>
  </si>
  <si>
    <t>Lò Thị Thinh</t>
  </si>
  <si>
    <t>Nông Văn Nam</t>
  </si>
  <si>
    <t>Nguyễn Thị Tú Trang</t>
  </si>
  <si>
    <t>Nguyễn Thùy Dương</t>
  </si>
  <si>
    <t>Nguyễn Thị Vân</t>
  </si>
  <si>
    <t>Đoàn Mỹ Ngọc</t>
  </si>
  <si>
    <t>Đỗ Thị Như Hoa</t>
  </si>
  <si>
    <t>Trần Văn Tuyên</t>
  </si>
  <si>
    <t>Hoàng Lan Hương</t>
  </si>
  <si>
    <t>Hoàng Anh Giang</t>
  </si>
  <si>
    <t>Đinh Quốc Huy</t>
  </si>
  <si>
    <t>Đỗ Thị Phú</t>
  </si>
  <si>
    <t>Bùi Thị Kim Thương</t>
  </si>
  <si>
    <t>Nguyễn Quang Hòa</t>
  </si>
  <si>
    <t>Đỗ Thị Thanh Lý</t>
  </si>
  <si>
    <t>Nguyễn Thu Huyền</t>
  </si>
  <si>
    <t>Nguyễn Đức Toản</t>
  </si>
  <si>
    <t>Trần Thị Thu Hà</t>
  </si>
  <si>
    <t>Nguyễn Thị Kim Dung</t>
  </si>
  <si>
    <t>Cà Thị Mai Hiên</t>
  </si>
  <si>
    <t>Chu Thị Kim Duyên</t>
  </si>
  <si>
    <t>Nguyễn Thị Lý</t>
  </si>
  <si>
    <t>Lê Thị Nguyệt</t>
  </si>
  <si>
    <t>Hà Thị Nhung</t>
  </si>
  <si>
    <t xml:space="preserve"> Lò Thị Sinh </t>
  </si>
  <si>
    <t xml:space="preserve">Trần Hà Phương </t>
  </si>
  <si>
    <t>Vũ Thị Tươi</t>
  </si>
  <si>
    <t>Tổng cộng</t>
  </si>
  <si>
    <t>I</t>
  </si>
  <si>
    <t>1.TH Bế Văn Đàn</t>
  </si>
  <si>
    <t>2.Trường TH Him lam</t>
  </si>
  <si>
    <t>3. TH Hà Nội- ĐBP</t>
  </si>
  <si>
    <t>4. TH Mường Phăng</t>
  </si>
  <si>
    <t>5. TH Nam Thanh</t>
  </si>
  <si>
    <t>6. TH Noong Bua</t>
  </si>
  <si>
    <t>7. TH số 1 Nà Nhạn</t>
  </si>
  <si>
    <t>8. TH số 2 Nà Tấu</t>
  </si>
  <si>
    <t>9. TH số 2 Pá Khoang</t>
  </si>
  <si>
    <t>10. TH Tà Cáng xã Nà Tấu</t>
  </si>
  <si>
    <t>11. TH Tô Vĩnh Diện</t>
  </si>
  <si>
    <t>12. TH số 1 xã Pá Khoang</t>
  </si>
  <si>
    <t>13. TH Võ Nguyên Giáp</t>
  </si>
  <si>
    <t>II</t>
  </si>
  <si>
    <t>1. Trường MN hoa ban</t>
  </si>
  <si>
    <t>2. Trường MN Hoa Mơ</t>
  </si>
  <si>
    <t>3. Trường MN Nam Thanh</t>
  </si>
  <si>
    <t>4.  Trường MN số 2 nà nhạn</t>
  </si>
  <si>
    <t>5, Trường MN Thanh Trường</t>
  </si>
  <si>
    <t>6. Trường Mầm Non Hoa Sen</t>
  </si>
  <si>
    <t>7. Trường Mầm non Him Lam</t>
  </si>
  <si>
    <t>1. THCS Him Lam</t>
  </si>
  <si>
    <t>III</t>
  </si>
  <si>
    <t>2. THCS Nà Nhạn</t>
  </si>
  <si>
    <t>3. THCS Nà Tấu</t>
  </si>
  <si>
    <t>4. THCS Nam Thanh</t>
  </si>
  <si>
    <t>5. THCS Tân Bình</t>
  </si>
  <si>
    <t>6. THCS Thanh Bình</t>
  </si>
  <si>
    <t>7. THCS Trần Can</t>
  </si>
  <si>
    <t>8. THCS Võ Nguyên giáp</t>
  </si>
  <si>
    <t>9. TH-THCS Thanh Minh</t>
  </si>
  <si>
    <t>10. TH-THCS Hermann Gmeiner</t>
  </si>
  <si>
    <t>11. TH-THCS Thanh trường</t>
  </si>
  <si>
    <t>12. THCS Mường Thanh</t>
  </si>
  <si>
    <t>Đơn vị tính: Đồng</t>
  </si>
  <si>
    <t>STT</t>
  </si>
  <si>
    <t>Tên Trường</t>
  </si>
  <si>
    <t>Số tiết dạy</t>
  </si>
  <si>
    <t>Ghi chú</t>
  </si>
  <si>
    <t>TỔNG CỘNG</t>
  </si>
  <si>
    <t xml:space="preserve"> ĐỐI VỚI GIÁO VIÊN DẠY NGUỜI KHUYẾT TẬT kỳ 2 NĂM HỌC 2024- 2025</t>
  </si>
  <si>
    <t>BẢNG TỔNG HỢP  KINH PHÍ</t>
  </si>
  <si>
    <t>Lê Thị Kim Oanh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</si>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</sst>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.00_);_(@_)"/>
    <numFmt numFmtId="166" formatCode="_(* #,##0.0_);_(* \(#,##0.0\);_(* &quot;-&quot;??.0_);_(@_)"/>
    <numFmt numFmtId="167" formatCode="_-* #,##0_-;\-* #,##0_-;_-* &quot;-&quot;??_-;_-@"/>
    <numFmt numFmtId="168" formatCode="dd\.mm"/>
    <numFmt numFmtId="169" formatCode="_(* #,##0.0_);_(* \(#,##0.0\);_(* &quot;-&quot;??_);_(@_)"/>
    <numFmt numFmtId="170" formatCode="0.0"/>
    <numFmt numFmtId="171" formatCode="#,##0.00;[Red]#,##0.00"/>
    <numFmt numFmtId="172" formatCode="_(* #,##0.0_);_(* \(#,##0.0\);_(* &quot;-&quot;?_);_(@_)"/>
  </numFmts>
  <fonts count="22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1" applyFont="0" applyFill="0" applyBorder="0" applyAlignment="0" applyProtection="0"/>
    <xf numFmtId="43" fontId="5" fillId="0" borderId="1" applyFont="0" applyFill="0" applyBorder="0" applyAlignment="0" applyProtection="0"/>
    <xf numFmtId="9" fontId="4" fillId="0" borderId="1" applyFont="0" applyFill="0" applyBorder="0" applyAlignment="0" applyProtection="0"/>
  </cellStyleXfs>
  <cellXfs count="212">
    <xf numFmtId="0" fontId="0" fillId="0" borderId="0" xfId="0"/>
    <xf numFmtId="164" fontId="3" fillId="0" borderId="2" xfId="0" applyNumberFormat="1" applyFont="1" applyBorder="1" applyAlignment="1">
      <alignment vertical="center" shrinkToFit="1"/>
    </xf>
    <xf numFmtId="37" fontId="6" fillId="0" borderId="2" xfId="3" applyNumberFormat="1" applyFont="1" applyFill="1" applyBorder="1" applyAlignment="1">
      <alignment horizontal="left" vertical="center"/>
    </xf>
    <xf numFmtId="4" fontId="6" fillId="0" borderId="2" xfId="3" applyNumberFormat="1" applyFont="1" applyFill="1" applyBorder="1" applyAlignment="1">
      <alignment horizontal="center" vertical="center"/>
    </xf>
    <xf numFmtId="9" fontId="6" fillId="0" borderId="2" xfId="3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 shrinkToFit="1"/>
    </xf>
    <xf numFmtId="43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4" fontId="8" fillId="0" borderId="2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164" fontId="1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left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43" fontId="14" fillId="0" borderId="2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43" fontId="13" fillId="3" borderId="2" xfId="1" applyFont="1" applyFill="1" applyBorder="1" applyAlignment="1">
      <alignment horizontal="center" vertical="center" shrinkToFit="1"/>
    </xf>
    <xf numFmtId="164" fontId="13" fillId="3" borderId="2" xfId="0" applyNumberFormat="1" applyFont="1" applyFill="1" applyBorder="1" applyAlignment="1">
      <alignment horizontal="center" vertical="center" shrinkToFit="1"/>
    </xf>
    <xf numFmtId="164" fontId="13" fillId="3" borderId="2" xfId="1" applyNumberFormat="1" applyFont="1" applyFill="1" applyBorder="1" applyAlignment="1">
      <alignment horizontal="center" vertical="center" shrinkToFit="1"/>
    </xf>
    <xf numFmtId="164" fontId="15" fillId="3" borderId="2" xfId="0" applyNumberFormat="1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43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horizontal="left" vertical="center"/>
    </xf>
    <xf numFmtId="43" fontId="6" fillId="0" borderId="2" xfId="0" applyNumberFormat="1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/>
    </xf>
    <xf numFmtId="164" fontId="16" fillId="0" borderId="2" xfId="0" applyNumberFormat="1" applyFont="1" applyBorder="1" applyAlignment="1">
      <alignment vertical="center" shrinkToFi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vertical="center" shrinkToFit="1"/>
    </xf>
    <xf numFmtId="166" fontId="6" fillId="0" borderId="2" xfId="0" applyNumberFormat="1" applyFont="1" applyBorder="1" applyAlignment="1">
      <alignment vertical="center" shrinkToFit="1"/>
    </xf>
    <xf numFmtId="2" fontId="6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164" fontId="15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vertical="center"/>
    </xf>
    <xf numFmtId="9" fontId="15" fillId="0" borderId="2" xfId="0" applyNumberFormat="1" applyFont="1" applyBorder="1" applyAlignment="1">
      <alignment horizontal="right" vertical="center"/>
    </xf>
    <xf numFmtId="164" fontId="14" fillId="0" borderId="2" xfId="1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9" fontId="6" fillId="0" borderId="2" xfId="0" applyNumberFormat="1" applyFont="1" applyBorder="1" applyAlignment="1">
      <alignment vertical="center" shrinkToFit="1"/>
    </xf>
    <xf numFmtId="43" fontId="15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vertical="center" shrinkToFit="1"/>
    </xf>
    <xf numFmtId="164" fontId="15" fillId="0" borderId="2" xfId="1" applyNumberFormat="1" applyFont="1" applyFill="1" applyBorder="1" applyAlignment="1">
      <alignment vertical="center" shrinkToFit="1"/>
    </xf>
    <xf numFmtId="164" fontId="13" fillId="0" borderId="2" xfId="0" applyNumberFormat="1" applyFont="1" applyBorder="1" applyAlignment="1">
      <alignment vertical="center" shrinkToFit="1"/>
    </xf>
    <xf numFmtId="164" fontId="6" fillId="0" borderId="2" xfId="0" applyNumberFormat="1" applyFont="1" applyBorder="1" applyAlignment="1">
      <alignment horizontal="left" vertical="center" shrinkToFit="1"/>
    </xf>
    <xf numFmtId="43" fontId="6" fillId="0" borderId="2" xfId="0" applyNumberFormat="1" applyFont="1" applyBorder="1" applyAlignment="1">
      <alignment horizontal="center" vertical="center" shrinkToFit="1"/>
    </xf>
    <xf numFmtId="164" fontId="6" fillId="0" borderId="0" xfId="0" applyNumberFormat="1" applyFont="1" applyAlignment="1">
      <alignment vertical="center"/>
    </xf>
    <xf numFmtId="9" fontId="6" fillId="0" borderId="2" xfId="0" applyNumberFormat="1" applyFont="1" applyBorder="1" applyAlignment="1">
      <alignment vertical="center"/>
    </xf>
    <xf numFmtId="166" fontId="1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172" fontId="6" fillId="0" borderId="0" xfId="0" applyNumberFormat="1" applyFont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43" fontId="14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vertical="center" wrapText="1"/>
    </xf>
    <xf numFmtId="164" fontId="14" fillId="0" borderId="2" xfId="1" applyNumberFormat="1" applyFont="1" applyFill="1" applyBorder="1" applyAlignment="1">
      <alignment vertical="center" wrapText="1"/>
    </xf>
    <xf numFmtId="164" fontId="13" fillId="0" borderId="2" xfId="0" applyNumberFormat="1" applyFont="1" applyBorder="1" applyAlignment="1">
      <alignment vertical="center" wrapText="1"/>
    </xf>
    <xf numFmtId="164" fontId="15" fillId="0" borderId="2" xfId="0" applyNumberFormat="1" applyFont="1" applyBorder="1" applyAlignment="1">
      <alignment vertical="center" wrapText="1"/>
    </xf>
    <xf numFmtId="167" fontId="6" fillId="0" borderId="2" xfId="0" applyNumberFormat="1" applyFont="1" applyBorder="1" applyAlignment="1">
      <alignment horizontal="left" vertical="center"/>
    </xf>
    <xf numFmtId="167" fontId="6" fillId="0" borderId="2" xfId="0" applyNumberFormat="1" applyFont="1" applyBorder="1" applyAlignment="1">
      <alignment horizontal="left" vertical="center" wrapText="1"/>
    </xf>
    <xf numFmtId="166" fontId="15" fillId="0" borderId="2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vertical="center"/>
    </xf>
    <xf numFmtId="9" fontId="6" fillId="0" borderId="2" xfId="0" applyNumberFormat="1" applyFont="1" applyBorder="1" applyAlignment="1">
      <alignment horizontal="center" vertical="center" shrinkToFit="1"/>
    </xf>
    <xf numFmtId="164" fontId="15" fillId="0" borderId="2" xfId="1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9" fontId="15" fillId="0" borderId="2" xfId="0" applyNumberFormat="1" applyFont="1" applyBorder="1" applyAlignment="1">
      <alignment vertical="center"/>
    </xf>
    <xf numFmtId="43" fontId="6" fillId="0" borderId="0" xfId="1" applyFont="1" applyFill="1" applyAlignment="1">
      <alignment vertical="center"/>
    </xf>
    <xf numFmtId="164" fontId="15" fillId="0" borderId="2" xfId="0" applyNumberFormat="1" applyFont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 shrinkToFit="1"/>
    </xf>
    <xf numFmtId="169" fontId="15" fillId="3" borderId="2" xfId="1" applyNumberFormat="1" applyFont="1" applyFill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left" vertical="center" wrapText="1"/>
    </xf>
    <xf numFmtId="169" fontId="15" fillId="0" borderId="2" xfId="1" applyNumberFormat="1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 vertical="center"/>
    </xf>
    <xf numFmtId="169" fontId="6" fillId="0" borderId="2" xfId="1" applyNumberFormat="1" applyFont="1" applyFill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center" vertical="center" shrinkToFit="1"/>
    </xf>
    <xf numFmtId="170" fontId="6" fillId="0" borderId="2" xfId="0" applyNumberFormat="1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left" vertical="center" shrinkToFit="1"/>
    </xf>
    <xf numFmtId="164" fontId="13" fillId="0" borderId="2" xfId="0" applyNumberFormat="1" applyFont="1" applyBorder="1" applyAlignment="1">
      <alignment horizontal="right" vertical="center" shrinkToFit="1"/>
    </xf>
    <xf numFmtId="164" fontId="16" fillId="0" borderId="2" xfId="0" applyNumberFormat="1" applyFont="1" applyBorder="1" applyAlignment="1">
      <alignment vertical="center"/>
    </xf>
    <xf numFmtId="164" fontId="16" fillId="0" borderId="2" xfId="0" applyNumberFormat="1" applyFont="1" applyBorder="1" applyAlignment="1">
      <alignment horizontal="right" vertical="center" shrinkToFit="1"/>
    </xf>
    <xf numFmtId="164" fontId="6" fillId="0" borderId="2" xfId="1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center" vertical="center"/>
    </xf>
    <xf numFmtId="43" fontId="15" fillId="3" borderId="2" xfId="0" applyNumberFormat="1" applyFont="1" applyFill="1" applyBorder="1" applyAlignment="1">
      <alignment horizontal="center" vertical="center" shrinkToFit="1"/>
    </xf>
    <xf numFmtId="164" fontId="15" fillId="0" borderId="2" xfId="1" applyNumberFormat="1" applyFont="1" applyFill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vertical="center" shrinkToFit="1"/>
    </xf>
    <xf numFmtId="1" fontId="6" fillId="0" borderId="2" xfId="0" applyNumberFormat="1" applyFont="1" applyBorder="1" applyAlignment="1">
      <alignment vertical="center"/>
    </xf>
    <xf numFmtId="39" fontId="13" fillId="0" borderId="2" xfId="0" applyNumberFormat="1" applyFont="1" applyBorder="1" applyAlignment="1">
      <alignment horizontal="center" vertical="center"/>
    </xf>
    <xf numFmtId="39" fontId="13" fillId="0" borderId="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horizontal="left" vertical="center"/>
    </xf>
    <xf numFmtId="39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39" fontId="15" fillId="0" borderId="2" xfId="0" applyNumberFormat="1" applyFont="1" applyBorder="1" applyAlignment="1">
      <alignment horizontal="center" vertical="center"/>
    </xf>
    <xf numFmtId="37" fontId="15" fillId="0" borderId="2" xfId="0" applyNumberFormat="1" applyFont="1" applyBorder="1" applyAlignment="1">
      <alignment vertical="center"/>
    </xf>
    <xf numFmtId="39" fontId="15" fillId="0" borderId="2" xfId="0" applyNumberFormat="1" applyFont="1" applyBorder="1" applyAlignment="1">
      <alignment vertical="center"/>
    </xf>
    <xf numFmtId="171" fontId="6" fillId="0" borderId="2" xfId="0" applyNumberFormat="1" applyFont="1" applyBorder="1" applyAlignment="1">
      <alignment horizontal="center" vertical="center"/>
    </xf>
    <xf numFmtId="43" fontId="1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/>
    </xf>
    <xf numFmtId="37" fontId="13" fillId="0" borderId="2" xfId="0" applyNumberFormat="1" applyFont="1" applyBorder="1" applyAlignment="1">
      <alignment vertical="center"/>
    </xf>
    <xf numFmtId="37" fontId="13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9" fontId="6" fillId="0" borderId="2" xfId="0" applyNumberFormat="1" applyFont="1" applyBorder="1" applyAlignment="1">
      <alignment horizontal="center" vertical="center"/>
    </xf>
    <xf numFmtId="169" fontId="6" fillId="0" borderId="2" xfId="0" applyNumberFormat="1" applyFont="1" applyBorder="1" applyAlignment="1">
      <alignment horizontal="center" vertical="center" shrinkToFit="1"/>
    </xf>
    <xf numFmtId="43" fontId="15" fillId="0" borderId="2" xfId="0" applyNumberFormat="1" applyFont="1" applyBorder="1" applyAlignment="1">
      <alignment horizontal="center" vertical="center"/>
    </xf>
    <xf numFmtId="37" fontId="15" fillId="0" borderId="2" xfId="0" applyNumberFormat="1" applyFont="1" applyBorder="1" applyAlignment="1">
      <alignment horizontal="center" vertical="center"/>
    </xf>
    <xf numFmtId="43" fontId="13" fillId="0" borderId="2" xfId="0" applyNumberFormat="1" applyFont="1" applyBorder="1" applyAlignment="1">
      <alignment vertical="center"/>
    </xf>
    <xf numFmtId="165" fontId="15" fillId="0" borderId="2" xfId="0" applyNumberFormat="1" applyFont="1" applyBorder="1" applyAlignment="1">
      <alignment vertical="center"/>
    </xf>
    <xf numFmtId="166" fontId="15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9" fontId="3" fillId="0" borderId="2" xfId="0" applyNumberFormat="1" applyFont="1" applyBorder="1" applyAlignment="1">
      <alignment vertical="center"/>
    </xf>
    <xf numFmtId="169" fontId="14" fillId="0" borderId="2" xfId="1" applyNumberFormat="1" applyFont="1" applyBorder="1" applyAlignment="1">
      <alignment vertical="center"/>
    </xf>
    <xf numFmtId="170" fontId="3" fillId="0" borderId="2" xfId="0" applyNumberFormat="1" applyFont="1" applyBorder="1" applyAlignment="1">
      <alignment horizontal="right" vertical="center"/>
    </xf>
    <xf numFmtId="169" fontId="15" fillId="0" borderId="2" xfId="1" applyNumberFormat="1" applyFont="1" applyBorder="1" applyAlignment="1">
      <alignment vertical="center"/>
    </xf>
    <xf numFmtId="0" fontId="19" fillId="2" borderId="2" xfId="3" applyNumberFormat="1" applyFont="1" applyFill="1" applyBorder="1" applyAlignment="1">
      <alignment horizontal="center" shrinkToFit="1"/>
    </xf>
    <xf numFmtId="49" fontId="19" fillId="2" borderId="2" xfId="3" applyNumberFormat="1" applyFont="1" applyFill="1" applyBorder="1" applyAlignment="1">
      <alignment horizontal="center" shrinkToFit="1"/>
    </xf>
    <xf numFmtId="164" fontId="19" fillId="2" borderId="2" xfId="3" applyNumberFormat="1" applyFont="1" applyFill="1" applyBorder="1" applyAlignment="1" applyProtection="1">
      <alignment shrinkToFit="1"/>
      <protection locked="0"/>
    </xf>
    <xf numFmtId="43" fontId="19" fillId="2" borderId="2" xfId="3" applyFont="1" applyFill="1" applyBorder="1" applyAlignment="1" applyProtection="1">
      <alignment shrinkToFit="1"/>
      <protection locked="0"/>
    </xf>
    <xf numFmtId="9" fontId="19" fillId="2" borderId="2" xfId="5" applyFont="1" applyFill="1" applyBorder="1" applyAlignment="1">
      <alignment shrinkToFit="1"/>
    </xf>
    <xf numFmtId="0" fontId="18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9" fontId="18" fillId="0" borderId="2" xfId="0" applyNumberFormat="1" applyFont="1" applyBorder="1" applyAlignment="1">
      <alignment horizontal="center" wrapText="1"/>
    </xf>
    <xf numFmtId="43" fontId="15" fillId="0" borderId="2" xfId="1" applyFont="1" applyBorder="1" applyAlignment="1">
      <alignment vertical="center" shrinkToFit="1"/>
    </xf>
    <xf numFmtId="43" fontId="19" fillId="2" borderId="2" xfId="3" applyFont="1" applyFill="1" applyBorder="1" applyAlignment="1">
      <alignment shrinkToFit="1"/>
    </xf>
    <xf numFmtId="169" fontId="19" fillId="2" borderId="2" xfId="3" applyNumberFormat="1" applyFont="1" applyFill="1" applyBorder="1" applyAlignment="1">
      <alignment shrinkToFit="1"/>
    </xf>
    <xf numFmtId="0" fontId="18" fillId="0" borderId="2" xfId="0" applyFont="1" applyBorder="1" applyAlignment="1">
      <alignment horizontal="center" vertical="center"/>
    </xf>
    <xf numFmtId="164" fontId="19" fillId="2" borderId="2" xfId="3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3" applyNumberFormat="1" applyFont="1" applyFill="1" applyBorder="1" applyAlignment="1">
      <alignment vertical="center" shrinkToFit="1"/>
    </xf>
    <xf numFmtId="9" fontId="6" fillId="0" borderId="2" xfId="2" applyFont="1" applyFill="1" applyBorder="1" applyAlignment="1">
      <alignment horizontal="center" vertical="center"/>
    </xf>
    <xf numFmtId="0" fontId="6" fillId="0" borderId="2" xfId="3" applyNumberFormat="1" applyFont="1" applyFill="1" applyBorder="1" applyAlignment="1">
      <alignment horizontal="center" vertical="center" shrinkToFit="1"/>
    </xf>
    <xf numFmtId="9" fontId="6" fillId="0" borderId="2" xfId="2" applyFont="1" applyFill="1" applyBorder="1" applyAlignment="1">
      <alignment horizontal="center" vertical="center" shrinkToFit="1"/>
    </xf>
    <xf numFmtId="169" fontId="15" fillId="0" borderId="2" xfId="1" applyNumberFormat="1" applyFont="1" applyBorder="1" applyAlignment="1">
      <alignment vertical="center" shrinkToFit="1"/>
    </xf>
    <xf numFmtId="43" fontId="6" fillId="0" borderId="2" xfId="1" applyFont="1" applyBorder="1" applyAlignment="1">
      <alignment vertical="center" shrinkToFit="1"/>
    </xf>
    <xf numFmtId="43" fontId="15" fillId="0" borderId="2" xfId="1" applyFont="1" applyBorder="1" applyAlignment="1">
      <alignment horizontal="center" vertical="center" wrapText="1"/>
    </xf>
    <xf numFmtId="169" fontId="15" fillId="3" borderId="2" xfId="0" applyNumberFormat="1" applyFont="1" applyFill="1" applyBorder="1" applyAlignment="1">
      <alignment horizontal="center" vertical="center" shrinkToFit="1"/>
    </xf>
    <xf numFmtId="43" fontId="15" fillId="0" borderId="2" xfId="1" applyFont="1" applyBorder="1" applyAlignment="1">
      <alignment vertical="center"/>
    </xf>
    <xf numFmtId="43" fontId="15" fillId="3" borderId="2" xfId="1" applyFont="1" applyFill="1" applyBorder="1" applyAlignment="1">
      <alignment horizontal="center" vertical="center" shrinkToFit="1"/>
    </xf>
    <xf numFmtId="43" fontId="15" fillId="0" borderId="2" xfId="1" applyFont="1" applyFill="1" applyBorder="1" applyAlignment="1">
      <alignment vertical="center" shrinkToFit="1"/>
    </xf>
    <xf numFmtId="43" fontId="6" fillId="0" borderId="2" xfId="1" applyFont="1" applyBorder="1" applyAlignment="1">
      <alignment vertical="center"/>
    </xf>
    <xf numFmtId="43" fontId="6" fillId="0" borderId="2" xfId="1" applyFont="1" applyFill="1" applyBorder="1" applyAlignment="1">
      <alignment vertical="center"/>
    </xf>
    <xf numFmtId="43" fontId="6" fillId="0" borderId="2" xfId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13" fillId="0" borderId="2" xfId="1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164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6">
    <cellStyle name="Comma" xfId="1" builtinId="3"/>
    <cellStyle name="Comma 12" xfId="4" xr:uid="{21E3F205-51AD-4494-A91F-560B17CD92F2}"/>
    <cellStyle name="Comma 2" xfId="3" xr:uid="{7E246D5C-38AB-41B7-9BDF-012405B003FD}"/>
    <cellStyle name="Normal" xfId="0" builtinId="0"/>
    <cellStyle name="Percent" xfId="2" builtinId="5"/>
    <cellStyle name="Percent 2" xfId="5" xr:uid="{D24EF5EE-E494-40CF-BBEC-866438126C8B}"/>
  </cellStyles>
  <dxfs count="1">
    <dxf>
      <fill>
        <patternFill patternType="solid">
          <fgColor rgb="FF00FFCC"/>
          <bgColor rgb="FF00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nam%20Gi&#225;o%20d&#7909;c\nam\2024\gi&#225;o%20vi&#234;n%20d&#7841;y%20h&#7885;c%20sinh%20khuy&#7871;t%20t&#7853;t\QUY&#7870;T%20&#272;&#7882;NH,%20DSgi&#225;o%20vi&#234;n%20d&#7841;y%20hs%20khuy&#7871;t%20t&#7853;t\ds%20t&#7893;ng%20h&#7907;p%20gi&#225;o%20vi&#234;n%20d&#7841;y%20h&#7885;c%20sinh%20khuy&#7871;t%20t&#7853;t.xlsx" TargetMode="External"/><Relationship Id="rId1" Type="http://schemas.openxmlformats.org/officeDocument/2006/relationships/externalLinkPath" Target="/nam%20Gi&#225;o%20d&#7909;c/nam/2024/gi&#225;o%20vi&#234;n%20d&#7841;y%20h&#7885;c%20sinh%20khuy&#7871;t%20t&#7853;t/QUY&#7870;T%20&#272;&#7882;NH,%20DSgi&#225;o%20vi&#234;n%20d&#7841;y%20hs%20khuy&#7871;t%20t&#7853;t/ds%20t&#7893;ng%20h&#7907;p%20gi&#225;o%20vi&#234;n%20d&#7841;y%20h&#7885;c%20sinh%20khuy&#7871;t%20t&#7853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ĐGV DẠY HSKT 2024"/>
      <sheetName val="Tổng hợp"/>
    </sheetNames>
    <sheetDataSet>
      <sheetData sheetId="0">
        <row r="285">
          <cell r="B285" t="str">
            <v>Sự nghiệp mầm non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3"/>
  <sheetViews>
    <sheetView tabSelected="1" workbookViewId="0">
      <selection activeCell="H8" sqref="H8"/>
    </sheetView>
  </sheetViews>
  <sheetFormatPr defaultColWidth="12.5703125" defaultRowHeight="15" customHeight="1" x14ac:dyDescent="0.2"/>
  <cols>
    <col min="1" max="1" width="4.5703125" style="28" customWidth="1"/>
    <col min="2" max="2" width="23" style="27" customWidth="1"/>
    <col min="3" max="3" width="7.28515625" style="28" customWidth="1"/>
    <col min="4" max="4" width="11.85546875" style="27" customWidth="1"/>
    <col min="5" max="5" width="6.5703125" style="27" customWidth="1"/>
    <col min="6" max="6" width="10.5703125" style="27" customWidth="1"/>
    <col min="7" max="7" width="11.28515625" style="27" hidden="1" customWidth="1"/>
    <col min="8" max="8" width="5.140625" style="27" customWidth="1"/>
    <col min="9" max="9" width="11" style="27" customWidth="1"/>
    <col min="10" max="10" width="6" style="27" customWidth="1"/>
    <col min="11" max="11" width="9" style="29" customWidth="1"/>
    <col min="12" max="12" width="6.85546875" style="27" hidden="1" customWidth="1"/>
    <col min="13" max="13" width="13.5703125" style="27" customWidth="1"/>
    <col min="14" max="14" width="7.42578125" style="27" customWidth="1"/>
    <col min="15" max="15" width="6.28515625" style="27" customWidth="1"/>
    <col min="16" max="16" width="10.140625" style="27" customWidth="1"/>
    <col min="17" max="17" width="5" style="27" customWidth="1"/>
    <col min="18" max="18" width="7.28515625" style="27" customWidth="1"/>
    <col min="19" max="19" width="12" style="27" customWidth="1"/>
    <col min="20" max="20" width="6.7109375" style="27" customWidth="1"/>
    <col min="21" max="16384" width="12.5703125" style="27"/>
  </cols>
  <sheetData>
    <row r="1" spans="1:21" ht="19.5" customHeight="1" x14ac:dyDescent="0.2">
      <c r="A1" s="199" t="s">
        <v>0</v>
      </c>
      <c r="B1" s="200"/>
      <c r="C1" s="200"/>
      <c r="D1" s="200"/>
      <c r="E1" s="200"/>
      <c r="F1" s="200"/>
      <c r="G1" s="200"/>
      <c r="H1" s="28"/>
      <c r="P1" s="28"/>
      <c r="R1" s="28"/>
    </row>
    <row r="2" spans="1:21" ht="19.5" customHeight="1" x14ac:dyDescent="0.2">
      <c r="A2" s="201" t="s">
        <v>1</v>
      </c>
      <c r="B2" s="200"/>
      <c r="C2" s="200"/>
      <c r="D2" s="200"/>
      <c r="E2" s="200"/>
      <c r="F2" s="200"/>
      <c r="G2" s="200"/>
      <c r="H2" s="28"/>
      <c r="P2" s="28"/>
      <c r="Q2" s="28"/>
      <c r="R2" s="28"/>
      <c r="S2" s="28"/>
    </row>
    <row r="3" spans="1:21" ht="30.75" customHeight="1" x14ac:dyDescent="0.2">
      <c r="A3" s="201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</row>
    <row r="4" spans="1:21" ht="24" customHeight="1" x14ac:dyDescent="0.2">
      <c r="A4" s="192"/>
      <c r="C4" s="27"/>
      <c r="K4" s="27"/>
      <c r="R4" s="198" t="s">
        <v>448</v>
      </c>
      <c r="S4" s="198"/>
      <c r="T4" s="198"/>
    </row>
    <row r="5" spans="1:21" ht="20.25" customHeight="1" x14ac:dyDescent="0.2">
      <c r="A5" s="204" t="s">
        <v>3</v>
      </c>
      <c r="B5" s="208" t="s">
        <v>4</v>
      </c>
      <c r="C5" s="196" t="s">
        <v>5</v>
      </c>
      <c r="D5" s="197"/>
      <c r="E5" s="196" t="s">
        <v>6</v>
      </c>
      <c r="F5" s="197"/>
      <c r="G5" s="197"/>
      <c r="H5" s="197"/>
      <c r="I5" s="197"/>
      <c r="J5" s="197"/>
      <c r="K5" s="197"/>
      <c r="L5" s="197"/>
      <c r="M5" s="197"/>
      <c r="N5" s="205" t="s">
        <v>7</v>
      </c>
      <c r="O5" s="205" t="s">
        <v>8</v>
      </c>
      <c r="P5" s="205" t="s">
        <v>9</v>
      </c>
      <c r="Q5" s="205" t="s">
        <v>10</v>
      </c>
      <c r="R5" s="205" t="s">
        <v>11</v>
      </c>
      <c r="S5" s="205" t="s">
        <v>12</v>
      </c>
      <c r="T5" s="205" t="s">
        <v>13</v>
      </c>
    </row>
    <row r="6" spans="1:21" ht="42" customHeight="1" x14ac:dyDescent="0.2">
      <c r="A6" s="195"/>
      <c r="B6" s="197"/>
      <c r="C6" s="194" t="s">
        <v>14</v>
      </c>
      <c r="D6" s="196" t="s">
        <v>15</v>
      </c>
      <c r="E6" s="196" t="s">
        <v>16</v>
      </c>
      <c r="F6" s="197"/>
      <c r="G6" s="202" t="s">
        <v>17</v>
      </c>
      <c r="H6" s="205" t="s">
        <v>18</v>
      </c>
      <c r="I6" s="197"/>
      <c r="J6" s="206" t="s">
        <v>19</v>
      </c>
      <c r="K6" s="197"/>
      <c r="L6" s="207"/>
      <c r="M6" s="205" t="s">
        <v>20</v>
      </c>
      <c r="N6" s="197"/>
      <c r="O6" s="197"/>
      <c r="P6" s="197"/>
      <c r="Q6" s="197"/>
      <c r="R6" s="197"/>
      <c r="S6" s="197"/>
      <c r="T6" s="197"/>
    </row>
    <row r="7" spans="1:21" ht="42" customHeight="1" x14ac:dyDescent="0.2">
      <c r="A7" s="195"/>
      <c r="B7" s="197"/>
      <c r="C7" s="195"/>
      <c r="D7" s="197"/>
      <c r="E7" s="33" t="s">
        <v>14</v>
      </c>
      <c r="F7" s="32" t="s">
        <v>15</v>
      </c>
      <c r="G7" s="203"/>
      <c r="H7" s="33" t="s">
        <v>21</v>
      </c>
      <c r="I7" s="32" t="s">
        <v>15</v>
      </c>
      <c r="J7" s="33" t="s">
        <v>14</v>
      </c>
      <c r="K7" s="36" t="s">
        <v>15</v>
      </c>
      <c r="L7" s="197"/>
      <c r="M7" s="197"/>
      <c r="N7" s="197"/>
      <c r="O7" s="197"/>
      <c r="P7" s="197"/>
      <c r="Q7" s="197"/>
      <c r="R7" s="197"/>
      <c r="S7" s="197"/>
      <c r="T7" s="197"/>
    </row>
    <row r="8" spans="1:21" ht="42" customHeight="1" x14ac:dyDescent="0.2">
      <c r="A8" s="30" t="s">
        <v>22</v>
      </c>
      <c r="B8" s="34" t="s">
        <v>23</v>
      </c>
      <c r="C8" s="34">
        <v>1</v>
      </c>
      <c r="D8" s="30" t="s">
        <v>24</v>
      </c>
      <c r="E8" s="33">
        <v>3</v>
      </c>
      <c r="F8" s="30" t="s">
        <v>25</v>
      </c>
      <c r="G8" s="30" t="s">
        <v>26</v>
      </c>
      <c r="H8" s="30">
        <v>6</v>
      </c>
      <c r="I8" s="30" t="s">
        <v>27</v>
      </c>
      <c r="J8" s="30">
        <v>8</v>
      </c>
      <c r="K8" s="38" t="s">
        <v>28</v>
      </c>
      <c r="L8" s="30"/>
      <c r="M8" s="30" t="s">
        <v>29</v>
      </c>
      <c r="N8" s="30" t="s">
        <v>30</v>
      </c>
      <c r="O8" s="30">
        <v>12</v>
      </c>
      <c r="P8" s="30" t="s">
        <v>31</v>
      </c>
      <c r="Q8" s="30">
        <v>14</v>
      </c>
      <c r="R8" s="30">
        <v>15</v>
      </c>
      <c r="S8" s="30" t="s">
        <v>32</v>
      </c>
      <c r="T8" s="30">
        <v>17</v>
      </c>
    </row>
    <row r="9" spans="1:21" ht="21.75" customHeight="1" x14ac:dyDescent="0.2">
      <c r="A9" s="30"/>
      <c r="B9" s="37" t="s">
        <v>412</v>
      </c>
      <c r="C9" s="39"/>
      <c r="D9" s="33">
        <f>D10+D183+D215</f>
        <v>3694064400</v>
      </c>
      <c r="E9" s="33"/>
      <c r="F9" s="33">
        <f>F10+F183+F215</f>
        <v>31005000</v>
      </c>
      <c r="G9" s="33"/>
      <c r="H9" s="33"/>
      <c r="I9" s="33">
        <f>I10+I183+I215</f>
        <v>721011975.83999991</v>
      </c>
      <c r="J9" s="33"/>
      <c r="K9" s="33">
        <f>K10+K183+K215</f>
        <v>5079204</v>
      </c>
      <c r="L9" s="33"/>
      <c r="M9" s="33">
        <f>M10+M183+M215</f>
        <v>53530458958.080002</v>
      </c>
      <c r="N9" s="33"/>
      <c r="O9" s="33"/>
      <c r="P9" s="33">
        <f>P10+P183+P215</f>
        <v>49738797.857528612</v>
      </c>
      <c r="Q9" s="33"/>
      <c r="R9" s="33">
        <f>R10+R183+R215</f>
        <v>44882</v>
      </c>
      <c r="S9" s="33">
        <f>S10+S183+S215</f>
        <v>1252618647.3090863</v>
      </c>
      <c r="T9" s="33"/>
    </row>
    <row r="10" spans="1:21" ht="21.75" customHeight="1" x14ac:dyDescent="0.2">
      <c r="A10" s="40" t="s">
        <v>413</v>
      </c>
      <c r="B10" s="41" t="s">
        <v>33</v>
      </c>
      <c r="C10" s="42">
        <f>C11+C35+C49+C70+C82+C95+C110+C121+C132+C140+C150+C169+C173</f>
        <v>512.42999999999995</v>
      </c>
      <c r="D10" s="43">
        <f>D11+D35+D49+D70+D82+D95+D110+D121+D132+D140+D150+D169+D173</f>
        <v>1399320000</v>
      </c>
      <c r="E10" s="42">
        <f>E11+E35+E49+E70+E82+E95+E110+E121+E132+E140+E150+E169+E173</f>
        <v>3.2499999999999996</v>
      </c>
      <c r="F10" s="43">
        <f>F11+F35+F49+F70+F82+F95+F110+F121+F132+F140+F150</f>
        <v>7254000</v>
      </c>
      <c r="G10" s="43"/>
      <c r="H10" s="43"/>
      <c r="I10" s="43">
        <f>I11+I35+I49+I70+I82+I95+I110+I121+I132+I140+I150+I169+I173</f>
        <v>266593738.31999999</v>
      </c>
      <c r="J10" s="42">
        <f>J11+J35+J49+J70+J82+J95+J110+J121+J132+J140+J150+J169+J173</f>
        <v>1.0323</v>
      </c>
      <c r="K10" s="43">
        <f>K11+K35+K49+K70+K82+K95+K110+K121+K132+K140+K150+K169+K173</f>
        <v>2415582</v>
      </c>
      <c r="L10" s="43">
        <f>L11+L35+L49+L70+L82+L95+L110+L121+L132+L140+L150</f>
        <v>0</v>
      </c>
      <c r="M10" s="43">
        <f>M11+M35+M49+M70+M82+M95+M110+M121+M132+M140+M150+M169+M173</f>
        <v>20223531843.84</v>
      </c>
      <c r="N10" s="44"/>
      <c r="O10" s="44"/>
      <c r="P10" s="43">
        <f>P11+P35+P49+P70+P82+P95+P110+P121+P132+P140+P150+P169+P173</f>
        <v>16909307.474782612</v>
      </c>
      <c r="Q10" s="43"/>
      <c r="R10" s="43">
        <f>R11+R35+R49+R70+R82+R95+R110+R121+R132+R140+R150</f>
        <v>23349</v>
      </c>
      <c r="S10" s="43">
        <f>S11+S35+S49+S70+S82+S95+S110+S121+S132+S140+S150+S169+S173</f>
        <v>646055852.35686958</v>
      </c>
      <c r="T10" s="45"/>
      <c r="U10" s="193">
        <f>A33+A46+A68+A80+A93+A108+A119+A130+A138+A148+A167+A171+A181</f>
        <v>145</v>
      </c>
    </row>
    <row r="11" spans="1:21" ht="18" customHeight="1" x14ac:dyDescent="0.2">
      <c r="A11" s="46"/>
      <c r="B11" s="47" t="s">
        <v>414</v>
      </c>
      <c r="C11" s="48">
        <f>SUM(C12:C30)</f>
        <v>75.91</v>
      </c>
      <c r="D11" s="49">
        <f>SUM(D12:D33)</f>
        <v>204679800</v>
      </c>
      <c r="E11" s="50">
        <f t="shared" ref="E11:F11" si="0">SUM(E12:E33)</f>
        <v>0.5</v>
      </c>
      <c r="F11" s="49">
        <f t="shared" si="0"/>
        <v>1170000</v>
      </c>
      <c r="G11" s="49"/>
      <c r="H11" s="49"/>
      <c r="I11" s="49">
        <f t="shared" ref="I11:O11" si="1">SUM(I12:I33)</f>
        <v>38347526.880000003</v>
      </c>
      <c r="J11" s="191">
        <f t="shared" si="1"/>
        <v>0.73350000000000004</v>
      </c>
      <c r="K11" s="51">
        <f t="shared" si="1"/>
        <v>1716390</v>
      </c>
      <c r="L11" s="49">
        <f t="shared" si="1"/>
        <v>0</v>
      </c>
      <c r="M11" s="49">
        <f t="shared" si="1"/>
        <v>2950964602.5599999</v>
      </c>
      <c r="N11" s="49">
        <f t="shared" si="1"/>
        <v>17710</v>
      </c>
      <c r="O11" s="49">
        <f t="shared" si="1"/>
        <v>770</v>
      </c>
      <c r="P11" s="49">
        <f t="shared" ref="P11:R11" si="2">SUM(P12:P33)</f>
        <v>2467361.7078260868</v>
      </c>
      <c r="Q11" s="50"/>
      <c r="R11" s="49">
        <f t="shared" si="2"/>
        <v>3969</v>
      </c>
      <c r="S11" s="49">
        <f>SUM(S12:S33)</f>
        <v>94101168.20869565</v>
      </c>
      <c r="T11" s="52"/>
    </row>
    <row r="12" spans="1:21" ht="18" customHeight="1" x14ac:dyDescent="0.2">
      <c r="A12" s="6">
        <v>1</v>
      </c>
      <c r="B12" s="53" t="s">
        <v>34</v>
      </c>
      <c r="C12" s="7">
        <v>5.36</v>
      </c>
      <c r="D12" s="8">
        <f t="shared" ref="D12:D34" si="3">2340000*C12</f>
        <v>12542400</v>
      </c>
      <c r="E12" s="54">
        <v>0.15</v>
      </c>
      <c r="F12" s="8">
        <f t="shared" ref="F12:F17" si="4">(E12*2340000)</f>
        <v>351000</v>
      </c>
      <c r="G12" s="8"/>
      <c r="H12" s="55">
        <v>0.32</v>
      </c>
      <c r="I12" s="8">
        <f t="shared" ref="I12:I33" si="5">(D12+F12+K12)*H12</f>
        <v>4125888</v>
      </c>
      <c r="J12" s="5"/>
      <c r="K12" s="11"/>
      <c r="L12" s="8"/>
      <c r="M12" s="8">
        <f t="shared" ref="M12:M30" si="6">(D12+F12+G12+I12+K12)*12</f>
        <v>204231456</v>
      </c>
      <c r="N12" s="14">
        <f t="shared" ref="N12:N33" si="7">23*O12</f>
        <v>805</v>
      </c>
      <c r="O12" s="14">
        <v>35</v>
      </c>
      <c r="P12" s="13">
        <f t="shared" ref="P12:P33" si="8">((M12/N12)*(O12/52))</f>
        <v>170762.08695652173</v>
      </c>
      <c r="Q12" s="14">
        <v>0.2</v>
      </c>
      <c r="R12" s="6">
        <v>361</v>
      </c>
      <c r="S12" s="56">
        <f t="shared" ref="S12:S33" si="9">(P12*Q12*R12)</f>
        <v>12329022.67826087</v>
      </c>
      <c r="T12" s="57"/>
    </row>
    <row r="13" spans="1:21" ht="18" customHeight="1" x14ac:dyDescent="0.2">
      <c r="A13" s="6">
        <v>2</v>
      </c>
      <c r="B13" s="58" t="s">
        <v>35</v>
      </c>
      <c r="C13" s="7">
        <v>4</v>
      </c>
      <c r="D13" s="8">
        <f t="shared" si="3"/>
        <v>9360000</v>
      </c>
      <c r="E13" s="54">
        <v>0.2</v>
      </c>
      <c r="F13" s="8">
        <f t="shared" si="4"/>
        <v>468000</v>
      </c>
      <c r="G13" s="8"/>
      <c r="H13" s="55">
        <v>0.15</v>
      </c>
      <c r="I13" s="8">
        <f t="shared" si="5"/>
        <v>1474200</v>
      </c>
      <c r="J13" s="5"/>
      <c r="K13" s="11"/>
      <c r="L13" s="8"/>
      <c r="M13" s="8">
        <f t="shared" si="6"/>
        <v>135626400</v>
      </c>
      <c r="N13" s="14">
        <f t="shared" si="7"/>
        <v>805</v>
      </c>
      <c r="O13" s="14">
        <v>35</v>
      </c>
      <c r="P13" s="13">
        <f t="shared" si="8"/>
        <v>113400.00000000001</v>
      </c>
      <c r="Q13" s="14">
        <v>0.2</v>
      </c>
      <c r="R13" s="6">
        <v>331</v>
      </c>
      <c r="S13" s="56">
        <f t="shared" si="9"/>
        <v>7507080.0000000009</v>
      </c>
      <c r="T13" s="57"/>
    </row>
    <row r="14" spans="1:21" ht="18" customHeight="1" x14ac:dyDescent="0.2">
      <c r="A14" s="6">
        <v>3</v>
      </c>
      <c r="B14" s="58" t="s">
        <v>36</v>
      </c>
      <c r="C14" s="7">
        <v>3.66</v>
      </c>
      <c r="D14" s="8">
        <f t="shared" si="3"/>
        <v>8564400</v>
      </c>
      <c r="E14" s="54"/>
      <c r="F14" s="8"/>
      <c r="G14" s="8"/>
      <c r="H14" s="55">
        <v>0.15</v>
      </c>
      <c r="I14" s="8">
        <f t="shared" si="5"/>
        <v>1284660</v>
      </c>
      <c r="J14" s="5"/>
      <c r="K14" s="11"/>
      <c r="L14" s="8"/>
      <c r="M14" s="8">
        <f t="shared" si="6"/>
        <v>118188720</v>
      </c>
      <c r="N14" s="14">
        <f t="shared" si="7"/>
        <v>805</v>
      </c>
      <c r="O14" s="14">
        <v>35</v>
      </c>
      <c r="P14" s="13">
        <f t="shared" si="8"/>
        <v>98820</v>
      </c>
      <c r="Q14" s="14">
        <v>0.2</v>
      </c>
      <c r="R14" s="6">
        <v>367</v>
      </c>
      <c r="S14" s="56">
        <f t="shared" si="9"/>
        <v>7253388</v>
      </c>
      <c r="T14" s="57"/>
    </row>
    <row r="15" spans="1:21" ht="18" customHeight="1" x14ac:dyDescent="0.2">
      <c r="A15" s="6">
        <v>4</v>
      </c>
      <c r="B15" s="58" t="s">
        <v>37</v>
      </c>
      <c r="C15" s="7">
        <v>3.33</v>
      </c>
      <c r="D15" s="8">
        <f t="shared" si="3"/>
        <v>7792200</v>
      </c>
      <c r="E15" s="54"/>
      <c r="F15" s="8"/>
      <c r="G15" s="8"/>
      <c r="H15" s="55">
        <v>0.12</v>
      </c>
      <c r="I15" s="8">
        <f t="shared" si="5"/>
        <v>935064</v>
      </c>
      <c r="J15" s="5"/>
      <c r="K15" s="11"/>
      <c r="L15" s="8"/>
      <c r="M15" s="8">
        <f t="shared" si="6"/>
        <v>104727168</v>
      </c>
      <c r="N15" s="14">
        <f t="shared" si="7"/>
        <v>805</v>
      </c>
      <c r="O15" s="14">
        <v>35</v>
      </c>
      <c r="P15" s="13">
        <f t="shared" si="8"/>
        <v>87564.521739130447</v>
      </c>
      <c r="Q15" s="14">
        <v>0.2</v>
      </c>
      <c r="R15" s="6">
        <v>353</v>
      </c>
      <c r="S15" s="56">
        <f t="shared" si="9"/>
        <v>6182055.2347826101</v>
      </c>
      <c r="T15" s="57"/>
    </row>
    <row r="16" spans="1:21" ht="18" customHeight="1" x14ac:dyDescent="0.2">
      <c r="A16" s="6">
        <v>5</v>
      </c>
      <c r="B16" s="58" t="s">
        <v>38</v>
      </c>
      <c r="C16" s="7">
        <v>4.34</v>
      </c>
      <c r="D16" s="8">
        <f t="shared" si="3"/>
        <v>10155600</v>
      </c>
      <c r="E16" s="54"/>
      <c r="F16" s="8"/>
      <c r="G16" s="8"/>
      <c r="H16" s="55">
        <v>0.2</v>
      </c>
      <c r="I16" s="8">
        <f t="shared" si="5"/>
        <v>2031120</v>
      </c>
      <c r="J16" s="5"/>
      <c r="K16" s="11"/>
      <c r="L16" s="8"/>
      <c r="M16" s="8">
        <f t="shared" si="6"/>
        <v>146240640</v>
      </c>
      <c r="N16" s="14">
        <f t="shared" si="7"/>
        <v>805</v>
      </c>
      <c r="O16" s="14">
        <v>35</v>
      </c>
      <c r="P16" s="13">
        <f t="shared" si="8"/>
        <v>122274.78260869566</v>
      </c>
      <c r="Q16" s="14">
        <v>0.2</v>
      </c>
      <c r="R16" s="6">
        <v>370</v>
      </c>
      <c r="S16" s="56">
        <f t="shared" si="9"/>
        <v>9048333.9130434804</v>
      </c>
      <c r="T16" s="57"/>
    </row>
    <row r="17" spans="1:20" ht="18" customHeight="1" x14ac:dyDescent="0.2">
      <c r="A17" s="6">
        <v>6</v>
      </c>
      <c r="B17" s="58" t="s">
        <v>39</v>
      </c>
      <c r="C17" s="7">
        <v>3.99</v>
      </c>
      <c r="D17" s="8">
        <f t="shared" si="3"/>
        <v>9336600</v>
      </c>
      <c r="E17" s="54">
        <v>0.15</v>
      </c>
      <c r="F17" s="8">
        <f t="shared" si="4"/>
        <v>351000</v>
      </c>
      <c r="G17" s="8"/>
      <c r="H17" s="55">
        <v>0.17</v>
      </c>
      <c r="I17" s="8">
        <f t="shared" si="5"/>
        <v>1646892.0000000002</v>
      </c>
      <c r="J17" s="5"/>
      <c r="K17" s="11"/>
      <c r="L17" s="8"/>
      <c r="M17" s="8">
        <f t="shared" si="6"/>
        <v>136013904</v>
      </c>
      <c r="N17" s="14">
        <f t="shared" si="7"/>
        <v>805</v>
      </c>
      <c r="O17" s="14">
        <v>35</v>
      </c>
      <c r="P17" s="13">
        <f t="shared" si="8"/>
        <v>113724.00000000001</v>
      </c>
      <c r="Q17" s="14">
        <v>0.2</v>
      </c>
      <c r="R17" s="6">
        <v>387</v>
      </c>
      <c r="S17" s="56">
        <f t="shared" si="9"/>
        <v>8802237.6000000015</v>
      </c>
      <c r="T17" s="57"/>
    </row>
    <row r="18" spans="1:20" ht="18" customHeight="1" x14ac:dyDescent="0.2">
      <c r="A18" s="6">
        <v>7</v>
      </c>
      <c r="B18" s="58" t="s">
        <v>40</v>
      </c>
      <c r="C18" s="7">
        <v>4</v>
      </c>
      <c r="D18" s="8">
        <f t="shared" si="3"/>
        <v>9360000</v>
      </c>
      <c r="E18" s="59"/>
      <c r="F18" s="8"/>
      <c r="G18" s="8"/>
      <c r="H18" s="55">
        <v>0.14000000000000001</v>
      </c>
      <c r="I18" s="8">
        <f t="shared" si="5"/>
        <v>1310400.0000000002</v>
      </c>
      <c r="J18" s="5"/>
      <c r="K18" s="11"/>
      <c r="L18" s="8"/>
      <c r="M18" s="8">
        <f t="shared" si="6"/>
        <v>128044800</v>
      </c>
      <c r="N18" s="14">
        <f t="shared" si="7"/>
        <v>805</v>
      </c>
      <c r="O18" s="14">
        <v>35</v>
      </c>
      <c r="P18" s="13">
        <f t="shared" si="8"/>
        <v>107060.86956521739</v>
      </c>
      <c r="Q18" s="14">
        <v>0.2</v>
      </c>
      <c r="R18" s="6">
        <v>38</v>
      </c>
      <c r="S18" s="56">
        <f t="shared" si="9"/>
        <v>813662.60869565222</v>
      </c>
      <c r="T18" s="57"/>
    </row>
    <row r="19" spans="1:20" ht="18" customHeight="1" x14ac:dyDescent="0.2">
      <c r="A19" s="6">
        <v>8</v>
      </c>
      <c r="B19" s="58" t="s">
        <v>41</v>
      </c>
      <c r="C19" s="7">
        <v>4</v>
      </c>
      <c r="D19" s="8">
        <f t="shared" si="3"/>
        <v>9360000</v>
      </c>
      <c r="E19" s="59"/>
      <c r="F19" s="8"/>
      <c r="G19" s="8"/>
      <c r="H19" s="55">
        <v>0.16</v>
      </c>
      <c r="I19" s="8">
        <f t="shared" si="5"/>
        <v>1497600</v>
      </c>
      <c r="J19" s="5"/>
      <c r="K19" s="11"/>
      <c r="L19" s="8"/>
      <c r="M19" s="8">
        <f t="shared" si="6"/>
        <v>130291200</v>
      </c>
      <c r="N19" s="14">
        <f t="shared" si="7"/>
        <v>805</v>
      </c>
      <c r="O19" s="14">
        <v>35</v>
      </c>
      <c r="P19" s="13">
        <f t="shared" si="8"/>
        <v>108939.13043478262</v>
      </c>
      <c r="Q19" s="14">
        <v>0.2</v>
      </c>
      <c r="R19" s="6">
        <v>180</v>
      </c>
      <c r="S19" s="56">
        <f t="shared" si="9"/>
        <v>3921808.6956521748</v>
      </c>
      <c r="T19" s="57"/>
    </row>
    <row r="20" spans="1:20" ht="18" customHeight="1" x14ac:dyDescent="0.2">
      <c r="A20" s="6">
        <v>9</v>
      </c>
      <c r="B20" s="58" t="s">
        <v>42</v>
      </c>
      <c r="C20" s="7">
        <v>4</v>
      </c>
      <c r="D20" s="8">
        <f t="shared" si="3"/>
        <v>9360000</v>
      </c>
      <c r="E20" s="59"/>
      <c r="F20" s="8"/>
      <c r="G20" s="8"/>
      <c r="H20" s="55">
        <v>0.2</v>
      </c>
      <c r="I20" s="8">
        <f t="shared" si="5"/>
        <v>1872000</v>
      </c>
      <c r="J20" s="5"/>
      <c r="K20" s="11"/>
      <c r="L20" s="8"/>
      <c r="M20" s="8">
        <f t="shared" si="6"/>
        <v>134784000</v>
      </c>
      <c r="N20" s="14">
        <f t="shared" si="7"/>
        <v>805</v>
      </c>
      <c r="O20" s="14">
        <v>35</v>
      </c>
      <c r="P20" s="13">
        <f t="shared" si="8"/>
        <v>112695.65217391305</v>
      </c>
      <c r="Q20" s="14">
        <v>0.2</v>
      </c>
      <c r="R20" s="6">
        <v>57</v>
      </c>
      <c r="S20" s="56">
        <f t="shared" si="9"/>
        <v>1284730.4347826089</v>
      </c>
      <c r="T20" s="57"/>
    </row>
    <row r="21" spans="1:20" ht="18" customHeight="1" x14ac:dyDescent="0.2">
      <c r="A21" s="6">
        <v>10</v>
      </c>
      <c r="B21" s="58" t="s">
        <v>43</v>
      </c>
      <c r="C21" s="7">
        <v>4.68</v>
      </c>
      <c r="D21" s="8">
        <f t="shared" si="3"/>
        <v>10951200</v>
      </c>
      <c r="E21" s="59"/>
      <c r="F21" s="8"/>
      <c r="G21" s="8"/>
      <c r="H21" s="55">
        <v>0.21</v>
      </c>
      <c r="I21" s="8">
        <f t="shared" si="5"/>
        <v>2299752</v>
      </c>
      <c r="J21" s="5"/>
      <c r="K21" s="11"/>
      <c r="L21" s="8"/>
      <c r="M21" s="8">
        <f t="shared" si="6"/>
        <v>159011424</v>
      </c>
      <c r="N21" s="14">
        <f t="shared" si="7"/>
        <v>805</v>
      </c>
      <c r="O21" s="14">
        <v>35</v>
      </c>
      <c r="P21" s="13">
        <f t="shared" si="8"/>
        <v>132952.69565217392</v>
      </c>
      <c r="Q21" s="14">
        <v>0.2</v>
      </c>
      <c r="R21" s="6">
        <v>76</v>
      </c>
      <c r="S21" s="56">
        <f t="shared" si="9"/>
        <v>2020880.9739130437</v>
      </c>
      <c r="T21" s="57"/>
    </row>
    <row r="22" spans="1:20" ht="18" customHeight="1" x14ac:dyDescent="0.2">
      <c r="A22" s="6">
        <v>11</v>
      </c>
      <c r="B22" s="58" t="s">
        <v>44</v>
      </c>
      <c r="C22" s="7">
        <v>3.99</v>
      </c>
      <c r="D22" s="8">
        <f t="shared" si="3"/>
        <v>9336600</v>
      </c>
      <c r="E22" s="59"/>
      <c r="F22" s="8"/>
      <c r="G22" s="8"/>
      <c r="H22" s="55">
        <v>0.13</v>
      </c>
      <c r="I22" s="8">
        <f t="shared" si="5"/>
        <v>1213758</v>
      </c>
      <c r="J22" s="5"/>
      <c r="K22" s="11"/>
      <c r="L22" s="8"/>
      <c r="M22" s="8">
        <f t="shared" si="6"/>
        <v>126604296</v>
      </c>
      <c r="N22" s="14">
        <f t="shared" si="7"/>
        <v>805</v>
      </c>
      <c r="O22" s="14">
        <v>35</v>
      </c>
      <c r="P22" s="13">
        <f t="shared" si="8"/>
        <v>105856.43478260869</v>
      </c>
      <c r="Q22" s="14">
        <v>0.2</v>
      </c>
      <c r="R22" s="6">
        <v>76</v>
      </c>
      <c r="S22" s="56">
        <f t="shared" si="9"/>
        <v>1609017.8086956523</v>
      </c>
      <c r="T22" s="57"/>
    </row>
    <row r="23" spans="1:20" ht="18" customHeight="1" x14ac:dyDescent="0.2">
      <c r="A23" s="6">
        <v>12</v>
      </c>
      <c r="B23" s="58" t="s">
        <v>45</v>
      </c>
      <c r="C23" s="7">
        <v>4.68</v>
      </c>
      <c r="D23" s="8">
        <f t="shared" si="3"/>
        <v>10951200</v>
      </c>
      <c r="E23" s="59"/>
      <c r="F23" s="8"/>
      <c r="G23" s="8"/>
      <c r="H23" s="55">
        <v>0.21</v>
      </c>
      <c r="I23" s="8">
        <f t="shared" si="5"/>
        <v>2299752</v>
      </c>
      <c r="J23" s="5"/>
      <c r="K23" s="11"/>
      <c r="L23" s="8"/>
      <c r="M23" s="8">
        <f t="shared" si="6"/>
        <v>159011424</v>
      </c>
      <c r="N23" s="14">
        <f t="shared" si="7"/>
        <v>805</v>
      </c>
      <c r="O23" s="14">
        <v>35</v>
      </c>
      <c r="P23" s="13">
        <f t="shared" si="8"/>
        <v>132952.69565217392</v>
      </c>
      <c r="Q23" s="14">
        <v>0.2</v>
      </c>
      <c r="R23" s="6">
        <v>59</v>
      </c>
      <c r="S23" s="56">
        <f t="shared" si="9"/>
        <v>1568841.8086956525</v>
      </c>
      <c r="T23" s="57"/>
    </row>
    <row r="24" spans="1:20" ht="18" customHeight="1" x14ac:dyDescent="0.2">
      <c r="A24" s="6">
        <v>13</v>
      </c>
      <c r="B24" s="58" t="s">
        <v>46</v>
      </c>
      <c r="C24" s="7">
        <v>3.66</v>
      </c>
      <c r="D24" s="8">
        <f t="shared" si="3"/>
        <v>8564400</v>
      </c>
      <c r="E24" s="59"/>
      <c r="F24" s="8"/>
      <c r="G24" s="8"/>
      <c r="H24" s="55">
        <v>0.13</v>
      </c>
      <c r="I24" s="8">
        <f t="shared" si="5"/>
        <v>1113372</v>
      </c>
      <c r="J24" s="5"/>
      <c r="K24" s="11"/>
      <c r="L24" s="8"/>
      <c r="M24" s="8">
        <f t="shared" si="6"/>
        <v>116133264</v>
      </c>
      <c r="N24" s="14">
        <f t="shared" si="7"/>
        <v>805</v>
      </c>
      <c r="O24" s="14">
        <v>35</v>
      </c>
      <c r="P24" s="13">
        <f t="shared" si="8"/>
        <v>97101.391304347839</v>
      </c>
      <c r="Q24" s="14">
        <v>0.2</v>
      </c>
      <c r="R24" s="6">
        <v>18</v>
      </c>
      <c r="S24" s="56">
        <f t="shared" si="9"/>
        <v>349565.00869565218</v>
      </c>
      <c r="T24" s="57"/>
    </row>
    <row r="25" spans="1:20" ht="18" customHeight="1" x14ac:dyDescent="0.2">
      <c r="A25" s="6">
        <v>14</v>
      </c>
      <c r="B25" s="58" t="s">
        <v>47</v>
      </c>
      <c r="C25" s="7">
        <v>3.33</v>
      </c>
      <c r="D25" s="8">
        <f t="shared" si="3"/>
        <v>7792200</v>
      </c>
      <c r="E25" s="59"/>
      <c r="F25" s="8"/>
      <c r="G25" s="8"/>
      <c r="H25" s="55">
        <v>0.13</v>
      </c>
      <c r="I25" s="8">
        <f t="shared" si="5"/>
        <v>1012986</v>
      </c>
      <c r="J25" s="5"/>
      <c r="K25" s="11"/>
      <c r="L25" s="8"/>
      <c r="M25" s="8">
        <f t="shared" si="6"/>
        <v>105662232</v>
      </c>
      <c r="N25" s="14">
        <f t="shared" si="7"/>
        <v>805</v>
      </c>
      <c r="O25" s="14">
        <v>35</v>
      </c>
      <c r="P25" s="13">
        <f t="shared" si="8"/>
        <v>88346.34782608696</v>
      </c>
      <c r="Q25" s="14">
        <v>0.2</v>
      </c>
      <c r="R25" s="6">
        <v>107</v>
      </c>
      <c r="S25" s="56">
        <f t="shared" si="9"/>
        <v>1890611.843478261</v>
      </c>
      <c r="T25" s="57"/>
    </row>
    <row r="26" spans="1:20" ht="18" customHeight="1" x14ac:dyDescent="0.2">
      <c r="A26" s="6">
        <v>15</v>
      </c>
      <c r="B26" s="58" t="s">
        <v>48</v>
      </c>
      <c r="C26" s="7">
        <v>3</v>
      </c>
      <c r="D26" s="8">
        <f t="shared" si="3"/>
        <v>7020000</v>
      </c>
      <c r="E26" s="59"/>
      <c r="F26" s="8"/>
      <c r="G26" s="8"/>
      <c r="H26" s="55">
        <v>0.11</v>
      </c>
      <c r="I26" s="8">
        <f t="shared" si="5"/>
        <v>772200</v>
      </c>
      <c r="J26" s="5"/>
      <c r="K26" s="11"/>
      <c r="L26" s="8"/>
      <c r="M26" s="8">
        <f t="shared" si="6"/>
        <v>93506400</v>
      </c>
      <c r="N26" s="14">
        <f t="shared" si="7"/>
        <v>805</v>
      </c>
      <c r="O26" s="14">
        <v>35</v>
      </c>
      <c r="P26" s="13">
        <f t="shared" si="8"/>
        <v>78182.608695652176</v>
      </c>
      <c r="Q26" s="14">
        <v>0.2</v>
      </c>
      <c r="R26" s="6">
        <v>113</v>
      </c>
      <c r="S26" s="56">
        <f t="shared" si="9"/>
        <v>1766926.9565217393</v>
      </c>
      <c r="T26" s="57"/>
    </row>
    <row r="27" spans="1:20" ht="18" customHeight="1" x14ac:dyDescent="0.2">
      <c r="A27" s="6">
        <v>16</v>
      </c>
      <c r="B27" s="58" t="s">
        <v>49</v>
      </c>
      <c r="C27" s="7">
        <v>3</v>
      </c>
      <c r="D27" s="8">
        <f t="shared" si="3"/>
        <v>7020000</v>
      </c>
      <c r="E27" s="59"/>
      <c r="F27" s="8"/>
      <c r="G27" s="8"/>
      <c r="H27" s="55">
        <v>0.08</v>
      </c>
      <c r="I27" s="8">
        <f t="shared" si="5"/>
        <v>561600</v>
      </c>
      <c r="J27" s="5"/>
      <c r="K27" s="11"/>
      <c r="L27" s="8"/>
      <c r="M27" s="8">
        <f t="shared" si="6"/>
        <v>90979200</v>
      </c>
      <c r="N27" s="14">
        <f t="shared" si="7"/>
        <v>805</v>
      </c>
      <c r="O27" s="14">
        <v>35</v>
      </c>
      <c r="P27" s="13">
        <f t="shared" si="8"/>
        <v>76069.565217391311</v>
      </c>
      <c r="Q27" s="14">
        <v>0.2</v>
      </c>
      <c r="R27" s="6">
        <v>60</v>
      </c>
      <c r="S27" s="56">
        <f t="shared" si="9"/>
        <v>912834.78260869579</v>
      </c>
      <c r="T27" s="57"/>
    </row>
    <row r="28" spans="1:20" ht="18" customHeight="1" x14ac:dyDescent="0.2">
      <c r="A28" s="6">
        <v>17</v>
      </c>
      <c r="B28" s="53" t="s">
        <v>50</v>
      </c>
      <c r="C28" s="7">
        <v>3.66</v>
      </c>
      <c r="D28" s="8">
        <f t="shared" si="3"/>
        <v>8564400</v>
      </c>
      <c r="E28" s="59"/>
      <c r="F28" s="8"/>
      <c r="G28" s="8"/>
      <c r="H28" s="55">
        <v>0.12</v>
      </c>
      <c r="I28" s="8">
        <f t="shared" si="5"/>
        <v>1027728</v>
      </c>
      <c r="J28" s="5"/>
      <c r="K28" s="11"/>
      <c r="L28" s="8"/>
      <c r="M28" s="8">
        <f t="shared" si="6"/>
        <v>115105536</v>
      </c>
      <c r="N28" s="14">
        <f t="shared" si="7"/>
        <v>805</v>
      </c>
      <c r="O28" s="14">
        <v>35</v>
      </c>
      <c r="P28" s="13">
        <f t="shared" si="8"/>
        <v>96242.086956521758</v>
      </c>
      <c r="Q28" s="14">
        <v>0.2</v>
      </c>
      <c r="R28" s="6">
        <v>74</v>
      </c>
      <c r="S28" s="56">
        <f t="shared" si="9"/>
        <v>1424382.886956522</v>
      </c>
      <c r="T28" s="57"/>
    </row>
    <row r="29" spans="1:20" ht="18" customHeight="1" x14ac:dyDescent="0.2">
      <c r="A29" s="6">
        <v>18</v>
      </c>
      <c r="B29" s="58" t="s">
        <v>51</v>
      </c>
      <c r="C29" s="7">
        <v>4.8899999999999997</v>
      </c>
      <c r="D29" s="8">
        <f t="shared" si="3"/>
        <v>11442600</v>
      </c>
      <c r="E29" s="59"/>
      <c r="F29" s="8"/>
      <c r="G29" s="8"/>
      <c r="H29" s="55">
        <v>0.33</v>
      </c>
      <c r="I29" s="8">
        <f t="shared" si="5"/>
        <v>4078142.64</v>
      </c>
      <c r="J29" s="60">
        <v>0.39119999999999999</v>
      </c>
      <c r="K29" s="11">
        <f t="shared" ref="K29:K31" si="10">J29*2340000</f>
        <v>915408</v>
      </c>
      <c r="L29" s="8"/>
      <c r="M29" s="8">
        <f t="shared" si="6"/>
        <v>197233807.68000001</v>
      </c>
      <c r="N29" s="14">
        <f t="shared" si="7"/>
        <v>805</v>
      </c>
      <c r="O29" s="14">
        <v>35</v>
      </c>
      <c r="P29" s="13">
        <f t="shared" si="8"/>
        <v>164911.21043478264</v>
      </c>
      <c r="Q29" s="14">
        <v>0.2</v>
      </c>
      <c r="R29" s="6">
        <v>55</v>
      </c>
      <c r="S29" s="56">
        <f t="shared" si="9"/>
        <v>1814023.3147826092</v>
      </c>
      <c r="T29" s="57"/>
    </row>
    <row r="30" spans="1:20" ht="18" customHeight="1" x14ac:dyDescent="0.2">
      <c r="A30" s="6">
        <v>19</v>
      </c>
      <c r="B30" s="58" t="s">
        <v>52</v>
      </c>
      <c r="C30" s="7">
        <v>4.34</v>
      </c>
      <c r="D30" s="8">
        <f t="shared" si="3"/>
        <v>10155600</v>
      </c>
      <c r="E30" s="59"/>
      <c r="F30" s="8"/>
      <c r="G30" s="8"/>
      <c r="H30" s="55">
        <v>0.2</v>
      </c>
      <c r="I30" s="8">
        <f t="shared" si="5"/>
        <v>2031120</v>
      </c>
      <c r="J30" s="5"/>
      <c r="K30" s="11">
        <f t="shared" si="10"/>
        <v>0</v>
      </c>
      <c r="L30" s="8"/>
      <c r="M30" s="8">
        <f t="shared" si="6"/>
        <v>146240640</v>
      </c>
      <c r="N30" s="14">
        <f t="shared" si="7"/>
        <v>805</v>
      </c>
      <c r="O30" s="14">
        <v>35</v>
      </c>
      <c r="P30" s="13">
        <f t="shared" si="8"/>
        <v>122274.78260869566</v>
      </c>
      <c r="Q30" s="14">
        <v>0.2</v>
      </c>
      <c r="R30" s="6">
        <v>376</v>
      </c>
      <c r="S30" s="56">
        <f t="shared" si="9"/>
        <v>9195063.652173914</v>
      </c>
      <c r="T30" s="57"/>
    </row>
    <row r="31" spans="1:20" ht="18" customHeight="1" x14ac:dyDescent="0.2">
      <c r="A31" s="6">
        <v>20</v>
      </c>
      <c r="B31" s="5" t="s">
        <v>53</v>
      </c>
      <c r="C31" s="7">
        <v>4.8899999999999997</v>
      </c>
      <c r="D31" s="8">
        <f t="shared" si="3"/>
        <v>11442600</v>
      </c>
      <c r="E31" s="59"/>
      <c r="F31" s="8"/>
      <c r="G31" s="8"/>
      <c r="H31" s="55">
        <v>0.32</v>
      </c>
      <c r="I31" s="8">
        <f t="shared" si="5"/>
        <v>3917946.24</v>
      </c>
      <c r="J31" s="61">
        <v>0.34229999999999999</v>
      </c>
      <c r="K31" s="11">
        <f t="shared" si="10"/>
        <v>800982</v>
      </c>
      <c r="L31" s="8"/>
      <c r="M31" s="8">
        <f>(D31+F31+G31+I31+K31+L31)*12</f>
        <v>193938338.88</v>
      </c>
      <c r="N31" s="14">
        <f t="shared" si="7"/>
        <v>805</v>
      </c>
      <c r="O31" s="14">
        <v>35</v>
      </c>
      <c r="P31" s="13">
        <f t="shared" si="8"/>
        <v>162155.80173913043</v>
      </c>
      <c r="Q31" s="14">
        <v>0.2</v>
      </c>
      <c r="R31" s="6">
        <v>370</v>
      </c>
      <c r="S31" s="56">
        <f t="shared" si="9"/>
        <v>11999529.328695653</v>
      </c>
      <c r="T31" s="57"/>
    </row>
    <row r="32" spans="1:20" ht="18" customHeight="1" x14ac:dyDescent="0.2">
      <c r="A32" s="6">
        <v>21</v>
      </c>
      <c r="B32" s="5" t="s">
        <v>54</v>
      </c>
      <c r="C32" s="7">
        <v>2.67</v>
      </c>
      <c r="D32" s="8">
        <f t="shared" si="3"/>
        <v>6247800</v>
      </c>
      <c r="E32" s="59"/>
      <c r="F32" s="8"/>
      <c r="G32" s="8"/>
      <c r="H32" s="55">
        <v>7.0000000000000007E-2</v>
      </c>
      <c r="I32" s="8">
        <f t="shared" si="5"/>
        <v>437346.00000000006</v>
      </c>
      <c r="J32" s="5"/>
      <c r="K32" s="11"/>
      <c r="L32" s="8"/>
      <c r="M32" s="8">
        <f>(D32+F32+G32+I32+K32+L32)*12</f>
        <v>80221752</v>
      </c>
      <c r="N32" s="14">
        <f t="shared" si="7"/>
        <v>805</v>
      </c>
      <c r="O32" s="14">
        <v>35</v>
      </c>
      <c r="P32" s="13">
        <f t="shared" si="8"/>
        <v>67075.043478260879</v>
      </c>
      <c r="Q32" s="14">
        <v>0.2</v>
      </c>
      <c r="R32" s="6">
        <v>78</v>
      </c>
      <c r="S32" s="56">
        <f t="shared" si="9"/>
        <v>1046370.6782608698</v>
      </c>
      <c r="T32" s="57"/>
    </row>
    <row r="33" spans="1:20" ht="18" customHeight="1" x14ac:dyDescent="0.2">
      <c r="A33" s="6">
        <v>22</v>
      </c>
      <c r="B33" s="5" t="s">
        <v>55</v>
      </c>
      <c r="C33" s="7">
        <v>4</v>
      </c>
      <c r="D33" s="8">
        <f t="shared" si="3"/>
        <v>9360000</v>
      </c>
      <c r="E33" s="59"/>
      <c r="F33" s="8"/>
      <c r="G33" s="8"/>
      <c r="H33" s="55">
        <v>0.15</v>
      </c>
      <c r="I33" s="8">
        <f t="shared" si="5"/>
        <v>1404000</v>
      </c>
      <c r="J33" s="5"/>
      <c r="K33" s="11"/>
      <c r="L33" s="8"/>
      <c r="M33" s="8">
        <f>(D33+F33+G33+I33+K33+L33)*12</f>
        <v>129168000</v>
      </c>
      <c r="N33" s="14">
        <f t="shared" si="7"/>
        <v>805</v>
      </c>
      <c r="O33" s="14">
        <v>35</v>
      </c>
      <c r="P33" s="13">
        <f t="shared" si="8"/>
        <v>108000.00000000001</v>
      </c>
      <c r="Q33" s="14">
        <v>0.2</v>
      </c>
      <c r="R33" s="6">
        <v>63</v>
      </c>
      <c r="S33" s="56">
        <f t="shared" si="9"/>
        <v>1360800.0000000002</v>
      </c>
      <c r="T33" s="57"/>
    </row>
    <row r="34" spans="1:20" ht="18" customHeight="1" x14ac:dyDescent="0.2">
      <c r="A34" s="6"/>
      <c r="B34" s="5"/>
      <c r="C34" s="7"/>
      <c r="D34" s="8">
        <f t="shared" si="3"/>
        <v>0</v>
      </c>
      <c r="E34" s="59"/>
      <c r="F34" s="8"/>
      <c r="G34" s="8"/>
      <c r="H34" s="55">
        <v>7.0000000000000007E-2</v>
      </c>
      <c r="I34" s="8"/>
      <c r="J34" s="5"/>
      <c r="K34" s="11"/>
      <c r="L34" s="8"/>
      <c r="M34" s="8"/>
      <c r="N34" s="14"/>
      <c r="O34" s="14"/>
      <c r="P34" s="13"/>
      <c r="Q34" s="14"/>
      <c r="R34" s="6"/>
      <c r="S34" s="56"/>
      <c r="T34" s="57"/>
    </row>
    <row r="35" spans="1:20" ht="18" customHeight="1" x14ac:dyDescent="0.2">
      <c r="A35" s="46"/>
      <c r="B35" s="62" t="s">
        <v>415</v>
      </c>
      <c r="C35" s="63">
        <v>4</v>
      </c>
      <c r="D35" s="64">
        <f>SUM(D36:D46)</f>
        <v>106189200</v>
      </c>
      <c r="E35" s="65">
        <f t="shared" ref="E35:F35" si="11">SUM(E36:E47)</f>
        <v>0.3</v>
      </c>
      <c r="F35" s="64">
        <f t="shared" si="11"/>
        <v>702000</v>
      </c>
      <c r="G35" s="64"/>
      <c r="H35" s="66">
        <v>0.15</v>
      </c>
      <c r="I35" s="64">
        <f>SUM(I36:I47)</f>
        <v>17855370</v>
      </c>
      <c r="J35" s="64"/>
      <c r="K35" s="67"/>
      <c r="L35" s="64"/>
      <c r="M35" s="64">
        <f t="shared" ref="M35:N35" si="12">SUM(M36:M47)</f>
        <v>1496958840</v>
      </c>
      <c r="N35" s="64">
        <f t="shared" si="12"/>
        <v>8855</v>
      </c>
      <c r="O35" s="64">
        <f>SUM(O36:O46)</f>
        <v>385</v>
      </c>
      <c r="P35" s="64">
        <f>SUM(P36:P47)</f>
        <v>1251637.8260869565</v>
      </c>
      <c r="Q35" s="64"/>
      <c r="R35" s="49">
        <f>SUM(R36:R47)</f>
        <v>2041</v>
      </c>
      <c r="S35" s="49">
        <f>SUM(S36:S47)</f>
        <v>49951942.121739127</v>
      </c>
      <c r="T35" s="52"/>
    </row>
    <row r="36" spans="1:20" ht="18" customHeight="1" x14ac:dyDescent="0.2">
      <c r="A36" s="6">
        <v>1</v>
      </c>
      <c r="B36" s="5" t="s">
        <v>56</v>
      </c>
      <c r="C36" s="68">
        <v>4.68</v>
      </c>
      <c r="D36" s="8">
        <f t="shared" ref="D36:D46" si="13">2340000*C36</f>
        <v>10951200</v>
      </c>
      <c r="E36" s="68">
        <v>0.15</v>
      </c>
      <c r="F36" s="8">
        <f t="shared" ref="F36:F46" si="14">(E36*2340000)</f>
        <v>351000</v>
      </c>
      <c r="G36" s="8"/>
      <c r="H36" s="69">
        <v>0.21</v>
      </c>
      <c r="I36" s="8">
        <f t="shared" ref="I36:I46" si="15">(D36+F36+K36)*H36</f>
        <v>2373462</v>
      </c>
      <c r="J36" s="5"/>
      <c r="K36" s="11"/>
      <c r="L36" s="8"/>
      <c r="M36" s="8">
        <f t="shared" ref="M36:M46" si="16">(D36+F36+G36+I36+K36+L36)*12</f>
        <v>164107944</v>
      </c>
      <c r="N36" s="14">
        <f>23*O36</f>
        <v>805</v>
      </c>
      <c r="O36" s="14">
        <v>35</v>
      </c>
      <c r="P36" s="13">
        <f t="shared" ref="P36:P46" si="17">((M36/N36)*(O36/52))</f>
        <v>137214</v>
      </c>
      <c r="Q36" s="14">
        <v>0.2</v>
      </c>
      <c r="R36" s="70">
        <v>414</v>
      </c>
      <c r="S36" s="56">
        <f t="shared" ref="S36:S46" si="18">(P36*Q36*R36)</f>
        <v>11361319.200000001</v>
      </c>
      <c r="T36" s="57"/>
    </row>
    <row r="37" spans="1:20" ht="18" customHeight="1" x14ac:dyDescent="0.2">
      <c r="A37" s="6">
        <v>2</v>
      </c>
      <c r="B37" s="5" t="s">
        <v>57</v>
      </c>
      <c r="C37" s="68">
        <v>4.34</v>
      </c>
      <c r="D37" s="8">
        <f t="shared" si="13"/>
        <v>10155600</v>
      </c>
      <c r="E37" s="7"/>
      <c r="F37" s="8"/>
      <c r="G37" s="8"/>
      <c r="H37" s="69">
        <v>0.19</v>
      </c>
      <c r="I37" s="8">
        <f t="shared" si="15"/>
        <v>1929564</v>
      </c>
      <c r="J37" s="5"/>
      <c r="K37" s="11"/>
      <c r="L37" s="8"/>
      <c r="M37" s="8">
        <f t="shared" si="16"/>
        <v>145021968</v>
      </c>
      <c r="N37" s="14">
        <v>805</v>
      </c>
      <c r="O37" s="14">
        <v>35</v>
      </c>
      <c r="P37" s="13">
        <f t="shared" si="17"/>
        <v>121255.82608695653</v>
      </c>
      <c r="Q37" s="14">
        <v>0.2</v>
      </c>
      <c r="R37" s="70">
        <v>324</v>
      </c>
      <c r="S37" s="56">
        <f t="shared" si="18"/>
        <v>7857377.5304347835</v>
      </c>
      <c r="T37" s="57"/>
    </row>
    <row r="38" spans="1:20" ht="18" customHeight="1" x14ac:dyDescent="0.2">
      <c r="A38" s="6">
        <v>3</v>
      </c>
      <c r="B38" s="5" t="s">
        <v>58</v>
      </c>
      <c r="C38" s="68">
        <v>4</v>
      </c>
      <c r="D38" s="8">
        <f t="shared" si="13"/>
        <v>9360000</v>
      </c>
      <c r="E38" s="7"/>
      <c r="F38" s="8"/>
      <c r="G38" s="8"/>
      <c r="H38" s="69">
        <v>0.16</v>
      </c>
      <c r="I38" s="8">
        <f t="shared" si="15"/>
        <v>1497600</v>
      </c>
      <c r="J38" s="5"/>
      <c r="K38" s="11"/>
      <c r="L38" s="8"/>
      <c r="M38" s="8">
        <f t="shared" si="16"/>
        <v>130291200</v>
      </c>
      <c r="N38" s="14">
        <v>805</v>
      </c>
      <c r="O38" s="14">
        <v>35</v>
      </c>
      <c r="P38" s="13">
        <f t="shared" si="17"/>
        <v>108939.13043478262</v>
      </c>
      <c r="Q38" s="14">
        <v>0.2</v>
      </c>
      <c r="R38" s="70">
        <v>109</v>
      </c>
      <c r="S38" s="56">
        <f t="shared" si="18"/>
        <v>2374873.0434782617</v>
      </c>
      <c r="T38" s="57"/>
    </row>
    <row r="39" spans="1:20" ht="18" customHeight="1" x14ac:dyDescent="0.2">
      <c r="A39" s="6">
        <v>4</v>
      </c>
      <c r="B39" s="5" t="s">
        <v>59</v>
      </c>
      <c r="C39" s="68">
        <v>4</v>
      </c>
      <c r="D39" s="8">
        <f t="shared" si="13"/>
        <v>9360000</v>
      </c>
      <c r="E39" s="7"/>
      <c r="F39" s="8"/>
      <c r="G39" s="8"/>
      <c r="H39" s="69">
        <v>0.17</v>
      </c>
      <c r="I39" s="8">
        <f t="shared" si="15"/>
        <v>1591200</v>
      </c>
      <c r="J39" s="5"/>
      <c r="K39" s="11"/>
      <c r="L39" s="8"/>
      <c r="M39" s="8">
        <f t="shared" si="16"/>
        <v>131414400</v>
      </c>
      <c r="N39" s="14">
        <v>805</v>
      </c>
      <c r="O39" s="14">
        <v>35</v>
      </c>
      <c r="P39" s="13">
        <f t="shared" si="17"/>
        <v>109878.26086956523</v>
      </c>
      <c r="Q39" s="14">
        <v>0.2</v>
      </c>
      <c r="R39" s="70">
        <v>102</v>
      </c>
      <c r="S39" s="56">
        <f t="shared" si="18"/>
        <v>2241516.5217391308</v>
      </c>
      <c r="T39" s="57"/>
    </row>
    <row r="40" spans="1:20" ht="18" customHeight="1" x14ac:dyDescent="0.2">
      <c r="A40" s="6">
        <v>5</v>
      </c>
      <c r="B40" s="5" t="s">
        <v>60</v>
      </c>
      <c r="C40" s="68">
        <v>4.34</v>
      </c>
      <c r="D40" s="8">
        <f t="shared" si="13"/>
        <v>10155600</v>
      </c>
      <c r="E40" s="7"/>
      <c r="F40" s="8"/>
      <c r="G40" s="8"/>
      <c r="H40" s="69">
        <v>0.16</v>
      </c>
      <c r="I40" s="8">
        <f t="shared" si="15"/>
        <v>1624896</v>
      </c>
      <c r="J40" s="5"/>
      <c r="K40" s="11"/>
      <c r="L40" s="8"/>
      <c r="M40" s="8">
        <f t="shared" si="16"/>
        <v>141365952</v>
      </c>
      <c r="N40" s="14">
        <f t="shared" ref="N40:N46" si="19">23*O40</f>
        <v>805</v>
      </c>
      <c r="O40" s="14">
        <v>35</v>
      </c>
      <c r="P40" s="13">
        <f t="shared" si="17"/>
        <v>118198.95652173914</v>
      </c>
      <c r="Q40" s="14">
        <v>0.2</v>
      </c>
      <c r="R40" s="70">
        <v>88</v>
      </c>
      <c r="S40" s="56">
        <f t="shared" si="18"/>
        <v>2080301.6347826091</v>
      </c>
      <c r="T40" s="57"/>
    </row>
    <row r="41" spans="1:20" ht="18" customHeight="1" x14ac:dyDescent="0.2">
      <c r="A41" s="6">
        <v>6</v>
      </c>
      <c r="B41" s="5" t="s">
        <v>61</v>
      </c>
      <c r="C41" s="68">
        <v>3.33</v>
      </c>
      <c r="D41" s="8">
        <f t="shared" si="13"/>
        <v>7792200</v>
      </c>
      <c r="E41" s="7"/>
      <c r="F41" s="8"/>
      <c r="G41" s="8"/>
      <c r="H41" s="69">
        <v>0.08</v>
      </c>
      <c r="I41" s="8">
        <f t="shared" si="15"/>
        <v>623376</v>
      </c>
      <c r="J41" s="5"/>
      <c r="K41" s="11"/>
      <c r="L41" s="8"/>
      <c r="M41" s="8">
        <f t="shared" si="16"/>
        <v>100986912</v>
      </c>
      <c r="N41" s="14">
        <f t="shared" si="19"/>
        <v>805</v>
      </c>
      <c r="O41" s="14">
        <v>35</v>
      </c>
      <c r="P41" s="13">
        <f t="shared" si="17"/>
        <v>84437.217391304352</v>
      </c>
      <c r="Q41" s="14">
        <v>0.2</v>
      </c>
      <c r="R41" s="70">
        <v>72</v>
      </c>
      <c r="S41" s="56">
        <f t="shared" si="18"/>
        <v>1215895.9304347825</v>
      </c>
      <c r="T41" s="57"/>
    </row>
    <row r="42" spans="1:20" ht="18" customHeight="1" x14ac:dyDescent="0.2">
      <c r="A42" s="6">
        <v>7</v>
      </c>
      <c r="B42" s="5" t="s">
        <v>62</v>
      </c>
      <c r="C42" s="68">
        <v>3.66</v>
      </c>
      <c r="D42" s="8">
        <f t="shared" si="13"/>
        <v>8564400</v>
      </c>
      <c r="E42" s="7"/>
      <c r="F42" s="8"/>
      <c r="G42" s="8"/>
      <c r="H42" s="69">
        <v>0.1</v>
      </c>
      <c r="I42" s="8">
        <f t="shared" si="15"/>
        <v>856440</v>
      </c>
      <c r="J42" s="5"/>
      <c r="K42" s="11"/>
      <c r="L42" s="8"/>
      <c r="M42" s="8">
        <f t="shared" si="16"/>
        <v>113050080</v>
      </c>
      <c r="N42" s="14">
        <f t="shared" si="19"/>
        <v>805</v>
      </c>
      <c r="O42" s="14">
        <v>35</v>
      </c>
      <c r="P42" s="13">
        <f t="shared" si="17"/>
        <v>94523.478260869582</v>
      </c>
      <c r="Q42" s="14">
        <v>0.2</v>
      </c>
      <c r="R42" s="70">
        <v>106</v>
      </c>
      <c r="S42" s="56">
        <f t="shared" si="18"/>
        <v>2003897.739130435</v>
      </c>
      <c r="T42" s="57"/>
    </row>
    <row r="43" spans="1:20" ht="18" customHeight="1" x14ac:dyDescent="0.2">
      <c r="A43" s="6">
        <v>8</v>
      </c>
      <c r="B43" s="5" t="s">
        <v>63</v>
      </c>
      <c r="C43" s="68">
        <v>4</v>
      </c>
      <c r="D43" s="8">
        <f t="shared" si="13"/>
        <v>9360000</v>
      </c>
      <c r="E43" s="7"/>
      <c r="F43" s="8"/>
      <c r="G43" s="8"/>
      <c r="H43" s="69">
        <v>0.17</v>
      </c>
      <c r="I43" s="8">
        <f t="shared" si="15"/>
        <v>1591200</v>
      </c>
      <c r="J43" s="5"/>
      <c r="K43" s="11"/>
      <c r="L43" s="8"/>
      <c r="M43" s="8">
        <f t="shared" si="16"/>
        <v>131414400</v>
      </c>
      <c r="N43" s="14">
        <f t="shared" si="19"/>
        <v>805</v>
      </c>
      <c r="O43" s="14">
        <v>35</v>
      </c>
      <c r="P43" s="13">
        <f t="shared" si="17"/>
        <v>109878.26086956523</v>
      </c>
      <c r="Q43" s="14">
        <v>0.2</v>
      </c>
      <c r="R43" s="70">
        <v>190</v>
      </c>
      <c r="S43" s="56">
        <f t="shared" si="18"/>
        <v>4175373.913043479</v>
      </c>
      <c r="T43" s="57"/>
    </row>
    <row r="44" spans="1:20" ht="18" customHeight="1" x14ac:dyDescent="0.2">
      <c r="A44" s="6">
        <v>9</v>
      </c>
      <c r="B44" s="5" t="s">
        <v>64</v>
      </c>
      <c r="C44" s="68">
        <v>5.0199999999999996</v>
      </c>
      <c r="D44" s="8">
        <f t="shared" si="13"/>
        <v>11746799.999999998</v>
      </c>
      <c r="E44" s="7"/>
      <c r="F44" s="8"/>
      <c r="G44" s="8"/>
      <c r="H44" s="69">
        <v>0.21</v>
      </c>
      <c r="I44" s="8">
        <f t="shared" si="15"/>
        <v>2466827.9999999995</v>
      </c>
      <c r="J44" s="5"/>
      <c r="K44" s="11"/>
      <c r="L44" s="8"/>
      <c r="M44" s="8">
        <f t="shared" si="16"/>
        <v>170563535.99999997</v>
      </c>
      <c r="N44" s="14">
        <f t="shared" si="19"/>
        <v>805</v>
      </c>
      <c r="O44" s="14">
        <v>35</v>
      </c>
      <c r="P44" s="13">
        <f t="shared" si="17"/>
        <v>142611.65217391303</v>
      </c>
      <c r="Q44" s="14">
        <v>0.2</v>
      </c>
      <c r="R44" s="70">
        <v>114</v>
      </c>
      <c r="S44" s="56">
        <f t="shared" si="18"/>
        <v>3251545.6695652171</v>
      </c>
      <c r="T44" s="57"/>
    </row>
    <row r="45" spans="1:20" ht="18" customHeight="1" x14ac:dyDescent="0.2">
      <c r="A45" s="6">
        <v>10</v>
      </c>
      <c r="B45" s="5" t="s">
        <v>65</v>
      </c>
      <c r="C45" s="68">
        <v>3.33</v>
      </c>
      <c r="D45" s="8">
        <f t="shared" si="13"/>
        <v>7792200</v>
      </c>
      <c r="E45" s="7"/>
      <c r="F45" s="8"/>
      <c r="G45" s="8"/>
      <c r="H45" s="69">
        <v>0.09</v>
      </c>
      <c r="I45" s="8">
        <f t="shared" si="15"/>
        <v>701298</v>
      </c>
      <c r="J45" s="5"/>
      <c r="K45" s="11"/>
      <c r="L45" s="8"/>
      <c r="M45" s="8">
        <f t="shared" si="16"/>
        <v>101921976</v>
      </c>
      <c r="N45" s="14">
        <f t="shared" si="19"/>
        <v>805</v>
      </c>
      <c r="O45" s="14">
        <v>35</v>
      </c>
      <c r="P45" s="13">
        <f t="shared" si="17"/>
        <v>85219.043478260879</v>
      </c>
      <c r="Q45" s="14">
        <v>0.2</v>
      </c>
      <c r="R45" s="70">
        <v>108</v>
      </c>
      <c r="S45" s="56">
        <f t="shared" si="18"/>
        <v>1840731.3391304351</v>
      </c>
      <c r="T45" s="57"/>
    </row>
    <row r="46" spans="1:20" ht="18" customHeight="1" x14ac:dyDescent="0.2">
      <c r="A46" s="6">
        <v>11</v>
      </c>
      <c r="B46" s="5" t="s">
        <v>66</v>
      </c>
      <c r="C46" s="68">
        <v>4.68</v>
      </c>
      <c r="D46" s="8">
        <f t="shared" si="13"/>
        <v>10951200</v>
      </c>
      <c r="E46" s="7">
        <v>0.15</v>
      </c>
      <c r="F46" s="8">
        <f t="shared" si="14"/>
        <v>351000</v>
      </c>
      <c r="G46" s="8"/>
      <c r="H46" s="69">
        <v>0.23</v>
      </c>
      <c r="I46" s="8">
        <f t="shared" si="15"/>
        <v>2599506</v>
      </c>
      <c r="J46" s="5"/>
      <c r="K46" s="11"/>
      <c r="L46" s="8"/>
      <c r="M46" s="8">
        <f t="shared" si="16"/>
        <v>166820472</v>
      </c>
      <c r="N46" s="14">
        <f t="shared" si="19"/>
        <v>805</v>
      </c>
      <c r="O46" s="14">
        <v>35</v>
      </c>
      <c r="P46" s="13">
        <f t="shared" si="17"/>
        <v>139482</v>
      </c>
      <c r="Q46" s="14">
        <v>0.2</v>
      </c>
      <c r="R46" s="70">
        <v>414</v>
      </c>
      <c r="S46" s="56">
        <f t="shared" si="18"/>
        <v>11549109.600000001</v>
      </c>
      <c r="T46" s="57"/>
    </row>
    <row r="47" spans="1:20" ht="18" customHeight="1" x14ac:dyDescent="0.2">
      <c r="A47" s="6"/>
      <c r="B47" s="58"/>
      <c r="C47" s="68"/>
      <c r="D47" s="8"/>
      <c r="E47" s="59"/>
      <c r="F47" s="8"/>
      <c r="G47" s="8"/>
      <c r="H47" s="69"/>
      <c r="I47" s="8"/>
      <c r="J47" s="5"/>
      <c r="K47" s="11"/>
      <c r="L47" s="8"/>
      <c r="M47" s="8"/>
      <c r="N47" s="14"/>
      <c r="O47" s="14"/>
      <c r="P47" s="13"/>
      <c r="Q47" s="14"/>
      <c r="R47" s="14"/>
      <c r="S47" s="56"/>
      <c r="T47" s="57"/>
    </row>
    <row r="48" spans="1:20" ht="18" customHeight="1" x14ac:dyDescent="0.2">
      <c r="A48" s="6"/>
      <c r="B48" s="58"/>
      <c r="C48" s="68"/>
      <c r="D48" s="8"/>
      <c r="E48" s="59"/>
      <c r="F48" s="8"/>
      <c r="G48" s="8"/>
      <c r="H48" s="69"/>
      <c r="I48" s="8"/>
      <c r="J48" s="5"/>
      <c r="K48" s="11"/>
      <c r="L48" s="8"/>
      <c r="M48" s="8"/>
      <c r="N48" s="14"/>
      <c r="O48" s="14"/>
      <c r="P48" s="13"/>
      <c r="Q48" s="14"/>
      <c r="R48" s="14"/>
      <c r="S48" s="56"/>
      <c r="T48" s="57"/>
    </row>
    <row r="49" spans="1:20" ht="18" customHeight="1" x14ac:dyDescent="0.2">
      <c r="A49" s="46"/>
      <c r="B49" s="47" t="s">
        <v>416</v>
      </c>
      <c r="C49" s="71">
        <f>SUM(C50:C68)</f>
        <v>80.039999999999978</v>
      </c>
      <c r="D49" s="49">
        <f>SUM(D50:D68)</f>
        <v>187293600</v>
      </c>
      <c r="E49" s="65">
        <f>SUM(E50:E68)</f>
        <v>0.35</v>
      </c>
      <c r="F49" s="49">
        <f>SUM(F50:F68)</f>
        <v>819000</v>
      </c>
      <c r="G49" s="49"/>
      <c r="H49" s="65"/>
      <c r="I49" s="49">
        <f>SUM(I50:I68)</f>
        <v>37216764</v>
      </c>
      <c r="J49" s="64"/>
      <c r="K49" s="67"/>
      <c r="L49" s="64"/>
      <c r="M49" s="49">
        <f>SUM(M50:M68)</f>
        <v>2703952368</v>
      </c>
      <c r="N49" s="49">
        <f>SUM(N50:N68)</f>
        <v>15295</v>
      </c>
      <c r="O49" s="49">
        <f>SUM(O50:O68)</f>
        <v>665</v>
      </c>
      <c r="P49" s="49">
        <f>SUM(P50:P68)</f>
        <v>2260829.7391304346</v>
      </c>
      <c r="Q49" s="65"/>
      <c r="R49" s="49">
        <f>SUM(R50:R68)</f>
        <v>3532</v>
      </c>
      <c r="S49" s="49">
        <f>SUM(S50:S68)</f>
        <v>91224134.608695671</v>
      </c>
      <c r="T49" s="64"/>
    </row>
    <row r="50" spans="1:20" ht="18" customHeight="1" x14ac:dyDescent="0.2">
      <c r="A50" s="162" t="s">
        <v>457</v>
      </c>
      <c r="B50" s="163" t="s">
        <v>67</v>
      </c>
      <c r="C50" s="164">
        <v>5.36</v>
      </c>
      <c r="D50" s="8">
        <f t="shared" ref="D50:D68" si="20">2340000*C50</f>
        <v>12542400</v>
      </c>
      <c r="E50" s="54"/>
      <c r="F50" s="8"/>
      <c r="G50" s="8"/>
      <c r="H50" s="165">
        <v>0.32</v>
      </c>
      <c r="I50" s="8">
        <f t="shared" ref="I50:I68" si="21">(D50+F50+K50)*H50</f>
        <v>4013568</v>
      </c>
      <c r="J50" s="5"/>
      <c r="K50" s="11"/>
      <c r="L50" s="8"/>
      <c r="M50" s="8">
        <f t="shared" ref="M50:M68" si="22">(D50+F50+G50+I50+K50+L50)*12</f>
        <v>198671616</v>
      </c>
      <c r="N50" s="14">
        <f t="shared" ref="N50:N68" si="23">23*O50</f>
        <v>805</v>
      </c>
      <c r="O50" s="14">
        <v>35</v>
      </c>
      <c r="P50" s="13">
        <f t="shared" ref="P50:P68" si="24">((M50/N50)*(O50/52))</f>
        <v>166113.39130434784</v>
      </c>
      <c r="Q50" s="14">
        <v>0.2</v>
      </c>
      <c r="R50" s="161">
        <v>420</v>
      </c>
      <c r="S50" s="56">
        <f t="shared" ref="S50:S68" si="25">(P50*Q50*R50)</f>
        <v>13953524.869565221</v>
      </c>
      <c r="T50" s="57"/>
    </row>
    <row r="51" spans="1:20" ht="18" customHeight="1" x14ac:dyDescent="0.2">
      <c r="A51" s="162" t="s">
        <v>458</v>
      </c>
      <c r="B51" s="163" t="s">
        <v>68</v>
      </c>
      <c r="C51" s="164">
        <v>4.9800000000000004</v>
      </c>
      <c r="D51" s="8">
        <f t="shared" si="20"/>
        <v>11653200.000000002</v>
      </c>
      <c r="E51" s="54"/>
      <c r="F51" s="8"/>
      <c r="G51" s="8"/>
      <c r="H51" s="165">
        <v>0.27</v>
      </c>
      <c r="I51" s="8">
        <f t="shared" si="21"/>
        <v>3146364.0000000009</v>
      </c>
      <c r="J51" s="5"/>
      <c r="K51" s="11"/>
      <c r="L51" s="8"/>
      <c r="M51" s="8">
        <f t="shared" si="22"/>
        <v>177594768.00000006</v>
      </c>
      <c r="N51" s="14">
        <f t="shared" si="23"/>
        <v>805</v>
      </c>
      <c r="O51" s="14">
        <v>35</v>
      </c>
      <c r="P51" s="13">
        <f t="shared" si="24"/>
        <v>148490.60869565222</v>
      </c>
      <c r="Q51" s="14">
        <v>0.2</v>
      </c>
      <c r="R51" s="161">
        <v>56</v>
      </c>
      <c r="S51" s="56">
        <f t="shared" si="25"/>
        <v>1663094.817391305</v>
      </c>
      <c r="T51" s="57"/>
    </row>
    <row r="52" spans="1:20" ht="18" customHeight="1" x14ac:dyDescent="0.2">
      <c r="A52" s="162" t="s">
        <v>459</v>
      </c>
      <c r="B52" s="163" t="s">
        <v>69</v>
      </c>
      <c r="C52" s="164">
        <v>4.68</v>
      </c>
      <c r="D52" s="8">
        <f t="shared" si="20"/>
        <v>10951200</v>
      </c>
      <c r="E52" s="54"/>
      <c r="F52" s="8"/>
      <c r="G52" s="8"/>
      <c r="H52" s="165">
        <v>0.26</v>
      </c>
      <c r="I52" s="8">
        <f t="shared" si="21"/>
        <v>2847312</v>
      </c>
      <c r="J52" s="5"/>
      <c r="K52" s="11"/>
      <c r="L52" s="8"/>
      <c r="M52" s="8">
        <f t="shared" si="22"/>
        <v>165582144</v>
      </c>
      <c r="N52" s="14">
        <f t="shared" si="23"/>
        <v>805</v>
      </c>
      <c r="O52" s="14">
        <v>35</v>
      </c>
      <c r="P52" s="13">
        <f t="shared" si="24"/>
        <v>138446.60869565219</v>
      </c>
      <c r="Q52" s="14">
        <v>0.2</v>
      </c>
      <c r="R52" s="161">
        <v>367</v>
      </c>
      <c r="S52" s="56">
        <f t="shared" si="25"/>
        <v>10161981.078260871</v>
      </c>
      <c r="T52" s="57"/>
    </row>
    <row r="53" spans="1:20" ht="18" customHeight="1" x14ac:dyDescent="0.2">
      <c r="A53" s="162" t="s">
        <v>460</v>
      </c>
      <c r="B53" s="163" t="s">
        <v>70</v>
      </c>
      <c r="C53" s="164">
        <v>4.68</v>
      </c>
      <c r="D53" s="8">
        <f t="shared" si="20"/>
        <v>10951200</v>
      </c>
      <c r="E53" s="54"/>
      <c r="F53" s="8"/>
      <c r="G53" s="8"/>
      <c r="H53" s="165">
        <v>0.22</v>
      </c>
      <c r="I53" s="8">
        <f t="shared" si="21"/>
        <v>2409264</v>
      </c>
      <c r="J53" s="5"/>
      <c r="K53" s="11"/>
      <c r="L53" s="8"/>
      <c r="M53" s="8">
        <f t="shared" si="22"/>
        <v>160325568</v>
      </c>
      <c r="N53" s="14">
        <f t="shared" si="23"/>
        <v>805</v>
      </c>
      <c r="O53" s="14">
        <v>35</v>
      </c>
      <c r="P53" s="13">
        <f t="shared" si="24"/>
        <v>134051.47826086957</v>
      </c>
      <c r="Q53" s="14">
        <v>0.2</v>
      </c>
      <c r="R53" s="161">
        <v>148</v>
      </c>
      <c r="S53" s="56">
        <f t="shared" si="25"/>
        <v>3967923.7565217395</v>
      </c>
      <c r="T53" s="57"/>
    </row>
    <row r="54" spans="1:20" ht="18" customHeight="1" x14ac:dyDescent="0.2">
      <c r="A54" s="162" t="s">
        <v>461</v>
      </c>
      <c r="B54" s="163" t="s">
        <v>71</v>
      </c>
      <c r="C54" s="164">
        <v>4.68</v>
      </c>
      <c r="D54" s="8">
        <f t="shared" si="20"/>
        <v>10951200</v>
      </c>
      <c r="E54" s="54"/>
      <c r="F54" s="8"/>
      <c r="G54" s="8"/>
      <c r="H54" s="165">
        <v>0.24</v>
      </c>
      <c r="I54" s="8">
        <f t="shared" si="21"/>
        <v>2628288</v>
      </c>
      <c r="J54" s="5"/>
      <c r="K54" s="11"/>
      <c r="L54" s="8"/>
      <c r="M54" s="8">
        <f t="shared" si="22"/>
        <v>162953856</v>
      </c>
      <c r="N54" s="14">
        <f t="shared" si="23"/>
        <v>805</v>
      </c>
      <c r="O54" s="14">
        <v>35</v>
      </c>
      <c r="P54" s="13">
        <f t="shared" si="24"/>
        <v>136249.04347826086</v>
      </c>
      <c r="Q54" s="14">
        <v>0.2</v>
      </c>
      <c r="R54" s="161">
        <v>410</v>
      </c>
      <c r="S54" s="56">
        <f t="shared" si="25"/>
        <v>11172421.565217391</v>
      </c>
      <c r="T54" s="57"/>
    </row>
    <row r="55" spans="1:20" ht="18" customHeight="1" x14ac:dyDescent="0.2">
      <c r="A55" s="162" t="s">
        <v>462</v>
      </c>
      <c r="B55" s="163" t="s">
        <v>72</v>
      </c>
      <c r="C55" s="164">
        <v>4</v>
      </c>
      <c r="D55" s="8">
        <f t="shared" si="20"/>
        <v>9360000</v>
      </c>
      <c r="E55" s="54"/>
      <c r="F55" s="8"/>
      <c r="G55" s="8"/>
      <c r="H55" s="165">
        <v>0.18</v>
      </c>
      <c r="I55" s="8">
        <f t="shared" si="21"/>
        <v>1684800</v>
      </c>
      <c r="J55" s="5"/>
      <c r="K55" s="11"/>
      <c r="L55" s="8"/>
      <c r="M55" s="8">
        <f t="shared" si="22"/>
        <v>132537600</v>
      </c>
      <c r="N55" s="14">
        <f t="shared" si="23"/>
        <v>805</v>
      </c>
      <c r="O55" s="14">
        <v>35</v>
      </c>
      <c r="P55" s="13">
        <f t="shared" si="24"/>
        <v>110817.39130434784</v>
      </c>
      <c r="Q55" s="14">
        <v>0.2</v>
      </c>
      <c r="R55" s="161">
        <v>85</v>
      </c>
      <c r="S55" s="56">
        <f t="shared" si="25"/>
        <v>1883895.6521739133</v>
      </c>
      <c r="T55" s="57"/>
    </row>
    <row r="56" spans="1:20" ht="18" customHeight="1" x14ac:dyDescent="0.2">
      <c r="A56" s="162" t="s">
        <v>463</v>
      </c>
      <c r="B56" s="163" t="s">
        <v>73</v>
      </c>
      <c r="C56" s="164">
        <v>5.36</v>
      </c>
      <c r="D56" s="8">
        <f t="shared" si="20"/>
        <v>12542400</v>
      </c>
      <c r="E56" s="54"/>
      <c r="F56" s="8"/>
      <c r="G56" s="8"/>
      <c r="H56" s="165">
        <v>0.28000000000000003</v>
      </c>
      <c r="I56" s="8">
        <f t="shared" si="21"/>
        <v>3511872.0000000005</v>
      </c>
      <c r="J56" s="5"/>
      <c r="K56" s="11"/>
      <c r="L56" s="8"/>
      <c r="M56" s="8">
        <f t="shared" si="22"/>
        <v>192651264</v>
      </c>
      <c r="N56" s="14">
        <f t="shared" si="23"/>
        <v>805</v>
      </c>
      <c r="O56" s="14">
        <v>35</v>
      </c>
      <c r="P56" s="13">
        <f t="shared" si="24"/>
        <v>161079.65217391305</v>
      </c>
      <c r="Q56" s="14">
        <v>0.2</v>
      </c>
      <c r="R56" s="161">
        <v>417</v>
      </c>
      <c r="S56" s="56">
        <f t="shared" si="25"/>
        <v>13434042.991304349</v>
      </c>
      <c r="T56" s="57"/>
    </row>
    <row r="57" spans="1:20" ht="18" customHeight="1" x14ac:dyDescent="0.2">
      <c r="A57" s="162" t="s">
        <v>464</v>
      </c>
      <c r="B57" s="163" t="s">
        <v>74</v>
      </c>
      <c r="C57" s="164">
        <v>4</v>
      </c>
      <c r="D57" s="8">
        <f t="shared" si="20"/>
        <v>9360000</v>
      </c>
      <c r="E57" s="54"/>
      <c r="F57" s="8"/>
      <c r="G57" s="8"/>
      <c r="H57" s="165">
        <v>0.21</v>
      </c>
      <c r="I57" s="8">
        <f t="shared" si="21"/>
        <v>1965600</v>
      </c>
      <c r="J57" s="5"/>
      <c r="K57" s="11"/>
      <c r="L57" s="8"/>
      <c r="M57" s="8">
        <f t="shared" si="22"/>
        <v>135907200</v>
      </c>
      <c r="N57" s="14">
        <f t="shared" si="23"/>
        <v>805</v>
      </c>
      <c r="O57" s="14">
        <v>35</v>
      </c>
      <c r="P57" s="13">
        <f t="shared" si="24"/>
        <v>113634.78260869565</v>
      </c>
      <c r="Q57" s="14">
        <v>0.2</v>
      </c>
      <c r="R57" s="161">
        <v>458</v>
      </c>
      <c r="S57" s="56">
        <f t="shared" si="25"/>
        <v>10408946.086956521</v>
      </c>
      <c r="T57" s="57"/>
    </row>
    <row r="58" spans="1:20" ht="18" customHeight="1" x14ac:dyDescent="0.2">
      <c r="A58" s="162" t="s">
        <v>465</v>
      </c>
      <c r="B58" s="163" t="s">
        <v>75</v>
      </c>
      <c r="C58" s="164">
        <v>4</v>
      </c>
      <c r="D58" s="8">
        <f t="shared" si="20"/>
        <v>9360000</v>
      </c>
      <c r="E58" s="170">
        <v>0.15</v>
      </c>
      <c r="F58" s="8">
        <f t="shared" ref="F58:F59" si="26">(E58*2340000)</f>
        <v>351000</v>
      </c>
      <c r="G58" s="8"/>
      <c r="H58" s="165">
        <v>0.15</v>
      </c>
      <c r="I58" s="8">
        <f t="shared" si="21"/>
        <v>1456650</v>
      </c>
      <c r="J58" s="5"/>
      <c r="K58" s="11"/>
      <c r="L58" s="8"/>
      <c r="M58" s="8">
        <f t="shared" si="22"/>
        <v>134011800</v>
      </c>
      <c r="N58" s="14">
        <f t="shared" si="23"/>
        <v>805</v>
      </c>
      <c r="O58" s="14">
        <v>35</v>
      </c>
      <c r="P58" s="13">
        <f t="shared" si="24"/>
        <v>112050</v>
      </c>
      <c r="Q58" s="14">
        <v>0.2</v>
      </c>
      <c r="R58" s="161">
        <v>412</v>
      </c>
      <c r="S58" s="56">
        <f t="shared" si="25"/>
        <v>9232920</v>
      </c>
      <c r="T58" s="57"/>
    </row>
    <row r="59" spans="1:20" ht="18" customHeight="1" x14ac:dyDescent="0.2">
      <c r="A59" s="162" t="s">
        <v>466</v>
      </c>
      <c r="B59" s="163" t="s">
        <v>76</v>
      </c>
      <c r="C59" s="164">
        <v>4.34</v>
      </c>
      <c r="D59" s="8">
        <f t="shared" si="20"/>
        <v>10155600</v>
      </c>
      <c r="E59" s="171">
        <v>0.2</v>
      </c>
      <c r="F59" s="8">
        <f t="shared" si="26"/>
        <v>468000</v>
      </c>
      <c r="G59" s="8"/>
      <c r="H59" s="165">
        <v>0.21</v>
      </c>
      <c r="I59" s="8">
        <f t="shared" si="21"/>
        <v>2230956</v>
      </c>
      <c r="J59" s="5"/>
      <c r="K59" s="11"/>
      <c r="L59" s="8"/>
      <c r="M59" s="8">
        <f t="shared" si="22"/>
        <v>154254672</v>
      </c>
      <c r="N59" s="14">
        <f t="shared" si="23"/>
        <v>805</v>
      </c>
      <c r="O59" s="14">
        <v>35</v>
      </c>
      <c r="P59" s="13">
        <f t="shared" si="24"/>
        <v>128975.47826086957</v>
      </c>
      <c r="Q59" s="14">
        <v>0.2</v>
      </c>
      <c r="R59" s="161">
        <v>38</v>
      </c>
      <c r="S59" s="56">
        <f t="shared" si="25"/>
        <v>980213.63478260871</v>
      </c>
      <c r="T59" s="57"/>
    </row>
    <row r="60" spans="1:20" ht="18" customHeight="1" x14ac:dyDescent="0.2">
      <c r="A60" s="162" t="s">
        <v>467</v>
      </c>
      <c r="B60" s="163" t="s">
        <v>77</v>
      </c>
      <c r="C60" s="164">
        <v>3.66</v>
      </c>
      <c r="D60" s="8">
        <f t="shared" si="20"/>
        <v>8564400</v>
      </c>
      <c r="E60" s="54"/>
      <c r="F60" s="8"/>
      <c r="G60" s="8"/>
      <c r="H60" s="165">
        <v>0.14000000000000001</v>
      </c>
      <c r="I60" s="8">
        <f t="shared" si="21"/>
        <v>1199016</v>
      </c>
      <c r="J60" s="5"/>
      <c r="K60" s="11"/>
      <c r="L60" s="8"/>
      <c r="M60" s="8">
        <f t="shared" si="22"/>
        <v>117160992</v>
      </c>
      <c r="N60" s="14">
        <f t="shared" si="23"/>
        <v>805</v>
      </c>
      <c r="O60" s="14">
        <v>35</v>
      </c>
      <c r="P60" s="13">
        <f t="shared" si="24"/>
        <v>97960.695652173919</v>
      </c>
      <c r="Q60" s="14">
        <v>0.2</v>
      </c>
      <c r="R60" s="161">
        <v>105</v>
      </c>
      <c r="S60" s="56">
        <f t="shared" si="25"/>
        <v>2057174.6086956526</v>
      </c>
      <c r="T60" s="57"/>
    </row>
    <row r="61" spans="1:20" ht="18" customHeight="1" x14ac:dyDescent="0.2">
      <c r="A61" s="162" t="s">
        <v>468</v>
      </c>
      <c r="B61" s="163" t="s">
        <v>78</v>
      </c>
      <c r="C61" s="164">
        <v>3.33</v>
      </c>
      <c r="D61" s="8">
        <f t="shared" si="20"/>
        <v>7792200</v>
      </c>
      <c r="E61" s="54"/>
      <c r="F61" s="8"/>
      <c r="G61" s="8"/>
      <c r="H61" s="165">
        <v>0.09</v>
      </c>
      <c r="I61" s="8">
        <f t="shared" si="21"/>
        <v>701298</v>
      </c>
      <c r="J61" s="5"/>
      <c r="K61" s="11"/>
      <c r="L61" s="8"/>
      <c r="M61" s="8">
        <f t="shared" si="22"/>
        <v>101921976</v>
      </c>
      <c r="N61" s="14">
        <f t="shared" si="23"/>
        <v>805</v>
      </c>
      <c r="O61" s="14">
        <v>35</v>
      </c>
      <c r="P61" s="13">
        <f t="shared" si="24"/>
        <v>85219.043478260879</v>
      </c>
      <c r="Q61" s="14">
        <v>0.2</v>
      </c>
      <c r="R61" s="161">
        <v>112</v>
      </c>
      <c r="S61" s="56">
        <f t="shared" si="25"/>
        <v>1908906.5739130438</v>
      </c>
      <c r="T61" s="57"/>
    </row>
    <row r="62" spans="1:20" ht="18" customHeight="1" x14ac:dyDescent="0.2">
      <c r="A62" s="162" t="s">
        <v>469</v>
      </c>
      <c r="B62" s="163" t="s">
        <v>79</v>
      </c>
      <c r="C62" s="164">
        <v>3.33</v>
      </c>
      <c r="D62" s="8">
        <f t="shared" si="20"/>
        <v>7792200</v>
      </c>
      <c r="E62" s="54"/>
      <c r="F62" s="8"/>
      <c r="G62" s="8"/>
      <c r="H62" s="165">
        <v>0.1</v>
      </c>
      <c r="I62" s="8">
        <f t="shared" si="21"/>
        <v>779220</v>
      </c>
      <c r="J62" s="5"/>
      <c r="K62" s="11"/>
      <c r="L62" s="8"/>
      <c r="M62" s="8">
        <f t="shared" si="22"/>
        <v>102857040</v>
      </c>
      <c r="N62" s="14">
        <f t="shared" si="23"/>
        <v>805</v>
      </c>
      <c r="O62" s="14">
        <v>35</v>
      </c>
      <c r="P62" s="13">
        <f t="shared" si="24"/>
        <v>86000.869565217406</v>
      </c>
      <c r="Q62" s="14">
        <v>0.2</v>
      </c>
      <c r="R62" s="161">
        <v>80</v>
      </c>
      <c r="S62" s="56">
        <f t="shared" si="25"/>
        <v>1376013.9130434787</v>
      </c>
      <c r="T62" s="57"/>
    </row>
    <row r="63" spans="1:20" ht="18" customHeight="1" x14ac:dyDescent="0.2">
      <c r="A63" s="162" t="s">
        <v>470</v>
      </c>
      <c r="B63" s="163" t="s">
        <v>80</v>
      </c>
      <c r="C63" s="164">
        <v>4</v>
      </c>
      <c r="D63" s="8">
        <f t="shared" si="20"/>
        <v>9360000</v>
      </c>
      <c r="E63" s="54"/>
      <c r="F63" s="8"/>
      <c r="G63" s="8"/>
      <c r="H63" s="165">
        <v>0.14000000000000001</v>
      </c>
      <c r="I63" s="8">
        <f t="shared" si="21"/>
        <v>1310400.0000000002</v>
      </c>
      <c r="J63" s="5"/>
      <c r="K63" s="11"/>
      <c r="L63" s="8"/>
      <c r="M63" s="8">
        <f t="shared" si="22"/>
        <v>128044800</v>
      </c>
      <c r="N63" s="14">
        <f t="shared" si="23"/>
        <v>805</v>
      </c>
      <c r="O63" s="14">
        <v>35</v>
      </c>
      <c r="P63" s="13">
        <f t="shared" si="24"/>
        <v>107060.86956521739</v>
      </c>
      <c r="Q63" s="14">
        <v>0.2</v>
      </c>
      <c r="R63" s="161">
        <v>74</v>
      </c>
      <c r="S63" s="56">
        <f t="shared" si="25"/>
        <v>1584500.8695652175</v>
      </c>
      <c r="T63" s="57"/>
    </row>
    <row r="64" spans="1:20" ht="18" customHeight="1" x14ac:dyDescent="0.2">
      <c r="A64" s="162" t="s">
        <v>471</v>
      </c>
      <c r="B64" s="163" t="s">
        <v>81</v>
      </c>
      <c r="C64" s="164">
        <v>3.66</v>
      </c>
      <c r="D64" s="8">
        <f t="shared" si="20"/>
        <v>8564400</v>
      </c>
      <c r="E64" s="54"/>
      <c r="F64" s="8"/>
      <c r="G64" s="8"/>
      <c r="H64" s="165">
        <v>0.14000000000000001</v>
      </c>
      <c r="I64" s="8">
        <f t="shared" si="21"/>
        <v>1199016</v>
      </c>
      <c r="J64" s="5"/>
      <c r="K64" s="11"/>
      <c r="L64" s="8"/>
      <c r="M64" s="8">
        <f t="shared" si="22"/>
        <v>117160992</v>
      </c>
      <c r="N64" s="14">
        <f t="shared" si="23"/>
        <v>805</v>
      </c>
      <c r="O64" s="14">
        <v>35</v>
      </c>
      <c r="P64" s="13">
        <f t="shared" si="24"/>
        <v>97960.695652173919</v>
      </c>
      <c r="Q64" s="14">
        <v>0.2</v>
      </c>
      <c r="R64" s="161">
        <v>36</v>
      </c>
      <c r="S64" s="56">
        <f t="shared" si="25"/>
        <v>705317.00869565224</v>
      </c>
      <c r="T64" s="57"/>
    </row>
    <row r="65" spans="1:20" ht="18" customHeight="1" x14ac:dyDescent="0.2">
      <c r="A65" s="162" t="s">
        <v>472</v>
      </c>
      <c r="B65" s="163" t="s">
        <v>82</v>
      </c>
      <c r="C65" s="164">
        <v>3.99</v>
      </c>
      <c r="D65" s="8">
        <f t="shared" si="20"/>
        <v>9336600</v>
      </c>
      <c r="E65" s="54"/>
      <c r="F65" s="8"/>
      <c r="G65" s="8"/>
      <c r="H65" s="165">
        <v>0.14000000000000001</v>
      </c>
      <c r="I65" s="8">
        <f t="shared" si="21"/>
        <v>1307124.0000000002</v>
      </c>
      <c r="J65" s="5"/>
      <c r="K65" s="11"/>
      <c r="L65" s="8"/>
      <c r="M65" s="8">
        <f t="shared" si="22"/>
        <v>127724688</v>
      </c>
      <c r="N65" s="14">
        <f t="shared" si="23"/>
        <v>805</v>
      </c>
      <c r="O65" s="14">
        <v>35</v>
      </c>
      <c r="P65" s="13">
        <f t="shared" si="24"/>
        <v>106793.21739130435</v>
      </c>
      <c r="Q65" s="14">
        <v>0.2</v>
      </c>
      <c r="R65" s="161">
        <v>152</v>
      </c>
      <c r="S65" s="56">
        <f t="shared" si="25"/>
        <v>3246513.8086956525</v>
      </c>
      <c r="T65" s="57"/>
    </row>
    <row r="66" spans="1:20" ht="18" customHeight="1" x14ac:dyDescent="0.2">
      <c r="A66" s="162" t="s">
        <v>473</v>
      </c>
      <c r="B66" s="163" t="s">
        <v>83</v>
      </c>
      <c r="C66" s="164">
        <v>3.99</v>
      </c>
      <c r="D66" s="8">
        <f t="shared" si="20"/>
        <v>9336600</v>
      </c>
      <c r="E66" s="54"/>
      <c r="F66" s="8"/>
      <c r="G66" s="8"/>
      <c r="H66" s="165">
        <v>0.14000000000000001</v>
      </c>
      <c r="I66" s="8">
        <f t="shared" si="21"/>
        <v>1307124.0000000002</v>
      </c>
      <c r="J66" s="5"/>
      <c r="K66" s="11"/>
      <c r="L66" s="8"/>
      <c r="M66" s="8">
        <f t="shared" si="22"/>
        <v>127724688</v>
      </c>
      <c r="N66" s="14">
        <f t="shared" si="23"/>
        <v>805</v>
      </c>
      <c r="O66" s="14">
        <v>35</v>
      </c>
      <c r="P66" s="13">
        <f t="shared" si="24"/>
        <v>106793.21739130435</v>
      </c>
      <c r="Q66" s="14">
        <v>0.2</v>
      </c>
      <c r="R66" s="161">
        <v>70</v>
      </c>
      <c r="S66" s="56">
        <f t="shared" si="25"/>
        <v>1495105.043478261</v>
      </c>
      <c r="T66" s="57"/>
    </row>
    <row r="67" spans="1:20" ht="18" customHeight="1" x14ac:dyDescent="0.2">
      <c r="A67" s="162" t="s">
        <v>474</v>
      </c>
      <c r="B67" s="163" t="s">
        <v>411</v>
      </c>
      <c r="C67" s="164">
        <v>4.34</v>
      </c>
      <c r="D67" s="8">
        <f t="shared" si="20"/>
        <v>10155600</v>
      </c>
      <c r="E67" s="54"/>
      <c r="F67" s="8"/>
      <c r="G67" s="8"/>
      <c r="H67" s="165">
        <v>0.22</v>
      </c>
      <c r="I67" s="8">
        <f t="shared" si="21"/>
        <v>2234232</v>
      </c>
      <c r="J67" s="5"/>
      <c r="K67" s="11"/>
      <c r="L67" s="8"/>
      <c r="M67" s="8">
        <f t="shared" si="22"/>
        <v>148677984</v>
      </c>
      <c r="N67" s="14">
        <f t="shared" si="23"/>
        <v>805</v>
      </c>
      <c r="O67" s="14">
        <v>35</v>
      </c>
      <c r="P67" s="13">
        <f t="shared" si="24"/>
        <v>124312.69565217392</v>
      </c>
      <c r="Q67" s="14">
        <v>0.2</v>
      </c>
      <c r="R67" s="161">
        <v>34</v>
      </c>
      <c r="S67" s="56">
        <f t="shared" si="25"/>
        <v>845326.33043478278</v>
      </c>
      <c r="T67" s="57"/>
    </row>
    <row r="68" spans="1:20" ht="18" customHeight="1" x14ac:dyDescent="0.2">
      <c r="A68" s="162" t="s">
        <v>475</v>
      </c>
      <c r="B68" s="163" t="s">
        <v>84</v>
      </c>
      <c r="C68" s="164">
        <v>3.66</v>
      </c>
      <c r="D68" s="8">
        <f t="shared" si="20"/>
        <v>8564400</v>
      </c>
      <c r="E68" s="54"/>
      <c r="F68" s="8"/>
      <c r="G68" s="8"/>
      <c r="H68" s="165">
        <v>0.15</v>
      </c>
      <c r="I68" s="8">
        <f t="shared" si="21"/>
        <v>1284660</v>
      </c>
      <c r="J68" s="5"/>
      <c r="K68" s="11"/>
      <c r="L68" s="8"/>
      <c r="M68" s="8">
        <f t="shared" si="22"/>
        <v>118188720</v>
      </c>
      <c r="N68" s="14">
        <f t="shared" si="23"/>
        <v>805</v>
      </c>
      <c r="O68" s="14">
        <v>35</v>
      </c>
      <c r="P68" s="13">
        <f t="shared" si="24"/>
        <v>98820</v>
      </c>
      <c r="Q68" s="14">
        <v>0.2</v>
      </c>
      <c r="R68" s="161">
        <v>58</v>
      </c>
      <c r="S68" s="56">
        <f t="shared" si="25"/>
        <v>1146312</v>
      </c>
      <c r="T68" s="57"/>
    </row>
    <row r="69" spans="1:20" ht="18" customHeight="1" x14ac:dyDescent="0.2">
      <c r="A69" s="6"/>
      <c r="B69" s="58"/>
      <c r="C69" s="6"/>
      <c r="D69" s="8"/>
      <c r="E69" s="59"/>
      <c r="F69" s="8"/>
      <c r="G69" s="8"/>
      <c r="H69" s="73"/>
      <c r="I69" s="8"/>
      <c r="J69" s="5"/>
      <c r="K69" s="11"/>
      <c r="L69" s="5"/>
      <c r="M69" s="8"/>
      <c r="N69" s="14"/>
      <c r="O69" s="14"/>
      <c r="P69" s="13"/>
      <c r="Q69" s="14"/>
      <c r="R69" s="14"/>
      <c r="S69" s="56"/>
      <c r="T69" s="57"/>
    </row>
    <row r="70" spans="1:20" ht="18" customHeight="1" x14ac:dyDescent="0.2">
      <c r="A70" s="46"/>
      <c r="B70" s="47" t="s">
        <v>417</v>
      </c>
      <c r="C70" s="74">
        <f>SUM(C71:C80)</f>
        <v>41.64</v>
      </c>
      <c r="D70" s="75">
        <f>SUM(D71:D80)</f>
        <v>97437600</v>
      </c>
      <c r="E70" s="75"/>
      <c r="F70" s="75"/>
      <c r="G70" s="75"/>
      <c r="H70" s="75"/>
      <c r="I70" s="75">
        <f>SUM(I71:I80)</f>
        <v>19575036</v>
      </c>
      <c r="J70" s="75"/>
      <c r="K70" s="76"/>
      <c r="L70" s="75"/>
      <c r="M70" s="75">
        <f>SUM(M71:M80)</f>
        <v>1404151632</v>
      </c>
      <c r="N70" s="75">
        <f>SUM(N71:N80)</f>
        <v>8050</v>
      </c>
      <c r="O70" s="75">
        <f>SUM(O71:O80)</f>
        <v>350</v>
      </c>
      <c r="P70" s="75">
        <f>SUM(P71:P80)</f>
        <v>1174039.8260869565</v>
      </c>
      <c r="Q70" s="75"/>
      <c r="R70" s="77">
        <f>SUM(R71:R80)</f>
        <v>2142</v>
      </c>
      <c r="S70" s="77">
        <f>SUM(S71:S80)</f>
        <v>51077591.843478262</v>
      </c>
      <c r="T70" s="75"/>
    </row>
    <row r="71" spans="1:20" ht="18" customHeight="1" x14ac:dyDescent="0.2">
      <c r="A71" s="6">
        <v>1</v>
      </c>
      <c r="B71" s="78" t="s">
        <v>85</v>
      </c>
      <c r="C71" s="79">
        <v>4.6500000000000004</v>
      </c>
      <c r="D71" s="8">
        <f t="shared" ref="D71:D80" si="27">2340000*C71</f>
        <v>10881000</v>
      </c>
      <c r="E71" s="59"/>
      <c r="F71" s="8"/>
      <c r="G71" s="8"/>
      <c r="H71" s="73">
        <v>0.28000000000000003</v>
      </c>
      <c r="I71" s="8">
        <f t="shared" ref="I71:I80" si="28">(D71+F71+K71)*H71</f>
        <v>3046680.0000000005</v>
      </c>
      <c r="J71" s="5"/>
      <c r="K71" s="11"/>
      <c r="L71" s="8"/>
      <c r="M71" s="8">
        <f t="shared" ref="M71:M80" si="29">(D71+F71+G71+I71+K71)*12</f>
        <v>167132160</v>
      </c>
      <c r="N71" s="14">
        <f t="shared" ref="N71:N76" si="30">23*O71</f>
        <v>805</v>
      </c>
      <c r="O71" s="14">
        <v>35</v>
      </c>
      <c r="P71" s="13">
        <f t="shared" ref="P71:P80" si="31">((M71/N71)*(O71/52))</f>
        <v>139742.60869565219</v>
      </c>
      <c r="Q71" s="14">
        <v>0.2</v>
      </c>
      <c r="R71" s="14">
        <v>323</v>
      </c>
      <c r="S71" s="56">
        <f t="shared" ref="S71:S80" si="32">(P71*Q71*R71)</f>
        <v>9027372.5217391327</v>
      </c>
      <c r="T71" s="57"/>
    </row>
    <row r="72" spans="1:20" ht="18" customHeight="1" x14ac:dyDescent="0.2">
      <c r="A72" s="6">
        <v>2</v>
      </c>
      <c r="B72" s="78" t="s">
        <v>86</v>
      </c>
      <c r="C72" s="79">
        <v>4.6500000000000004</v>
      </c>
      <c r="D72" s="8">
        <f t="shared" si="27"/>
        <v>10881000</v>
      </c>
      <c r="E72" s="59"/>
      <c r="F72" s="8"/>
      <c r="G72" s="8"/>
      <c r="H72" s="73">
        <v>0.25</v>
      </c>
      <c r="I72" s="8">
        <f t="shared" si="28"/>
        <v>2720250</v>
      </c>
      <c r="J72" s="5"/>
      <c r="K72" s="11"/>
      <c r="L72" s="8"/>
      <c r="M72" s="8">
        <f t="shared" si="29"/>
        <v>163215000</v>
      </c>
      <c r="N72" s="14">
        <f t="shared" si="30"/>
        <v>805</v>
      </c>
      <c r="O72" s="14">
        <v>35</v>
      </c>
      <c r="P72" s="13">
        <f t="shared" si="31"/>
        <v>136467.39130434784</v>
      </c>
      <c r="Q72" s="14">
        <v>0.2</v>
      </c>
      <c r="R72" s="14">
        <v>323</v>
      </c>
      <c r="S72" s="56">
        <f t="shared" si="32"/>
        <v>8815793.478260871</v>
      </c>
      <c r="T72" s="57"/>
    </row>
    <row r="73" spans="1:20" ht="18" customHeight="1" x14ac:dyDescent="0.2">
      <c r="A73" s="6">
        <v>3</v>
      </c>
      <c r="B73" s="78" t="s">
        <v>87</v>
      </c>
      <c r="C73" s="79">
        <v>4.68</v>
      </c>
      <c r="D73" s="8">
        <f t="shared" si="27"/>
        <v>10951200</v>
      </c>
      <c r="E73" s="59"/>
      <c r="F73" s="8"/>
      <c r="G73" s="8"/>
      <c r="H73" s="73">
        <v>0.21</v>
      </c>
      <c r="I73" s="8">
        <f t="shared" si="28"/>
        <v>2299752</v>
      </c>
      <c r="J73" s="5"/>
      <c r="K73" s="11"/>
      <c r="L73" s="8"/>
      <c r="M73" s="8">
        <f t="shared" si="29"/>
        <v>159011424</v>
      </c>
      <c r="N73" s="14">
        <f t="shared" si="30"/>
        <v>805</v>
      </c>
      <c r="O73" s="14">
        <v>35</v>
      </c>
      <c r="P73" s="13">
        <f t="shared" si="31"/>
        <v>132952.69565217392</v>
      </c>
      <c r="Q73" s="14">
        <v>0.2</v>
      </c>
      <c r="R73" s="14">
        <v>408</v>
      </c>
      <c r="S73" s="56">
        <f t="shared" si="32"/>
        <v>10848939.965217393</v>
      </c>
      <c r="T73" s="57"/>
    </row>
    <row r="74" spans="1:20" ht="18" customHeight="1" x14ac:dyDescent="0.2">
      <c r="A74" s="6">
        <v>4</v>
      </c>
      <c r="B74" s="78" t="s">
        <v>88</v>
      </c>
      <c r="C74" s="79">
        <v>3.66</v>
      </c>
      <c r="D74" s="8">
        <f t="shared" si="27"/>
        <v>8564400</v>
      </c>
      <c r="E74" s="59"/>
      <c r="F74" s="8"/>
      <c r="G74" s="8"/>
      <c r="H74" s="73">
        <v>0.12</v>
      </c>
      <c r="I74" s="8">
        <f t="shared" si="28"/>
        <v>1027728</v>
      </c>
      <c r="J74" s="5"/>
      <c r="K74" s="11"/>
      <c r="L74" s="8"/>
      <c r="M74" s="8">
        <f t="shared" si="29"/>
        <v>115105536</v>
      </c>
      <c r="N74" s="14">
        <f t="shared" si="30"/>
        <v>805</v>
      </c>
      <c r="O74" s="14">
        <v>35</v>
      </c>
      <c r="P74" s="13">
        <f t="shared" si="31"/>
        <v>96242.086956521758</v>
      </c>
      <c r="Q74" s="14">
        <v>0.2</v>
      </c>
      <c r="R74" s="14">
        <v>408</v>
      </c>
      <c r="S74" s="56">
        <f t="shared" si="32"/>
        <v>7853354.2956521753</v>
      </c>
      <c r="T74" s="57"/>
    </row>
    <row r="75" spans="1:20" ht="18" customHeight="1" x14ac:dyDescent="0.2">
      <c r="A75" s="6">
        <v>5</v>
      </c>
      <c r="B75" s="78" t="s">
        <v>89</v>
      </c>
      <c r="C75" s="79">
        <v>4.68</v>
      </c>
      <c r="D75" s="8">
        <f t="shared" si="27"/>
        <v>10951200</v>
      </c>
      <c r="E75" s="59"/>
      <c r="F75" s="8"/>
      <c r="G75" s="8"/>
      <c r="H75" s="73">
        <v>0.27</v>
      </c>
      <c r="I75" s="8">
        <f t="shared" si="28"/>
        <v>2956824</v>
      </c>
      <c r="J75" s="5"/>
      <c r="K75" s="11"/>
      <c r="L75" s="8"/>
      <c r="M75" s="8">
        <f t="shared" si="29"/>
        <v>166896288</v>
      </c>
      <c r="N75" s="14">
        <f t="shared" si="30"/>
        <v>805</v>
      </c>
      <c r="O75" s="14">
        <v>35</v>
      </c>
      <c r="P75" s="13">
        <f t="shared" si="31"/>
        <v>139545.39130434784</v>
      </c>
      <c r="Q75" s="14">
        <v>0.2</v>
      </c>
      <c r="R75" s="14">
        <v>68</v>
      </c>
      <c r="S75" s="56">
        <f t="shared" si="32"/>
        <v>1897817.3217391307</v>
      </c>
      <c r="T75" s="57"/>
    </row>
    <row r="76" spans="1:20" ht="18" customHeight="1" x14ac:dyDescent="0.2">
      <c r="A76" s="6">
        <v>6</v>
      </c>
      <c r="B76" s="78" t="s">
        <v>90</v>
      </c>
      <c r="C76" s="79">
        <v>4.34</v>
      </c>
      <c r="D76" s="8">
        <f t="shared" si="27"/>
        <v>10155600</v>
      </c>
      <c r="E76" s="59"/>
      <c r="F76" s="8"/>
      <c r="G76" s="8"/>
      <c r="H76" s="73">
        <v>0.21</v>
      </c>
      <c r="I76" s="8">
        <f t="shared" si="28"/>
        <v>2132676</v>
      </c>
      <c r="J76" s="5"/>
      <c r="K76" s="11"/>
      <c r="L76" s="8"/>
      <c r="M76" s="8">
        <f t="shared" si="29"/>
        <v>147459312</v>
      </c>
      <c r="N76" s="14">
        <f t="shared" si="30"/>
        <v>805</v>
      </c>
      <c r="O76" s="14">
        <v>35</v>
      </c>
      <c r="P76" s="13">
        <f t="shared" si="31"/>
        <v>123293.7391304348</v>
      </c>
      <c r="Q76" s="14">
        <v>0.2</v>
      </c>
      <c r="R76" s="14">
        <v>68</v>
      </c>
      <c r="S76" s="56">
        <f t="shared" si="32"/>
        <v>1676794.8521739133</v>
      </c>
      <c r="T76" s="57"/>
    </row>
    <row r="77" spans="1:20" ht="18" customHeight="1" x14ac:dyDescent="0.2">
      <c r="A77" s="6">
        <v>7</v>
      </c>
      <c r="B77" s="78" t="s">
        <v>91</v>
      </c>
      <c r="C77" s="79">
        <v>4</v>
      </c>
      <c r="D77" s="8">
        <f t="shared" si="27"/>
        <v>9360000</v>
      </c>
      <c r="E77" s="59"/>
      <c r="F77" s="8"/>
      <c r="G77" s="8"/>
      <c r="H77" s="73">
        <v>0.2</v>
      </c>
      <c r="I77" s="8">
        <f t="shared" si="28"/>
        <v>1872000</v>
      </c>
      <c r="J77" s="5"/>
      <c r="K77" s="11"/>
      <c r="L77" s="8"/>
      <c r="M77" s="8">
        <f t="shared" si="29"/>
        <v>134784000</v>
      </c>
      <c r="N77" s="14">
        <v>805</v>
      </c>
      <c r="O77" s="14">
        <v>35</v>
      </c>
      <c r="P77" s="13">
        <f t="shared" si="31"/>
        <v>112695.65217391305</v>
      </c>
      <c r="Q77" s="14">
        <v>0.2</v>
      </c>
      <c r="R77" s="14">
        <v>119</v>
      </c>
      <c r="S77" s="56">
        <f t="shared" si="32"/>
        <v>2682156.5217391308</v>
      </c>
      <c r="T77" s="57"/>
    </row>
    <row r="78" spans="1:20" ht="18" customHeight="1" x14ac:dyDescent="0.2">
      <c r="A78" s="6">
        <v>8</v>
      </c>
      <c r="B78" s="78" t="s">
        <v>92</v>
      </c>
      <c r="C78" s="79">
        <v>3.66</v>
      </c>
      <c r="D78" s="8">
        <f t="shared" si="27"/>
        <v>8564400</v>
      </c>
      <c r="E78" s="59"/>
      <c r="F78" s="8"/>
      <c r="G78" s="8"/>
      <c r="H78" s="73">
        <v>0.12</v>
      </c>
      <c r="I78" s="8">
        <f t="shared" si="28"/>
        <v>1027728</v>
      </c>
      <c r="J78" s="5"/>
      <c r="K78" s="11"/>
      <c r="L78" s="8"/>
      <c r="M78" s="8">
        <f t="shared" si="29"/>
        <v>115105536</v>
      </c>
      <c r="N78" s="14">
        <v>805</v>
      </c>
      <c r="O78" s="14">
        <v>35</v>
      </c>
      <c r="P78" s="13">
        <f t="shared" si="31"/>
        <v>96242.086956521758</v>
      </c>
      <c r="Q78" s="14">
        <v>0.2</v>
      </c>
      <c r="R78" s="14">
        <v>136</v>
      </c>
      <c r="S78" s="56">
        <f t="shared" si="32"/>
        <v>2617784.7652173918</v>
      </c>
      <c r="T78" s="57"/>
    </row>
    <row r="79" spans="1:20" ht="18" customHeight="1" x14ac:dyDescent="0.2">
      <c r="A79" s="6">
        <v>9</v>
      </c>
      <c r="B79" s="78" t="s">
        <v>93</v>
      </c>
      <c r="C79" s="79">
        <v>3.99</v>
      </c>
      <c r="D79" s="8">
        <f t="shared" si="27"/>
        <v>9336600</v>
      </c>
      <c r="E79" s="59"/>
      <c r="F79" s="8"/>
      <c r="G79" s="8"/>
      <c r="H79" s="73">
        <v>0.15</v>
      </c>
      <c r="I79" s="8">
        <f t="shared" si="28"/>
        <v>1400490</v>
      </c>
      <c r="J79" s="5"/>
      <c r="K79" s="11"/>
      <c r="L79" s="8"/>
      <c r="M79" s="8">
        <f t="shared" si="29"/>
        <v>128845080</v>
      </c>
      <c r="N79" s="14">
        <f t="shared" ref="N79:N80" si="33">23*O79</f>
        <v>805</v>
      </c>
      <c r="O79" s="14">
        <v>35</v>
      </c>
      <c r="P79" s="13">
        <f t="shared" si="31"/>
        <v>107730.00000000001</v>
      </c>
      <c r="Q79" s="14">
        <v>0.2</v>
      </c>
      <c r="R79" s="14">
        <v>136</v>
      </c>
      <c r="S79" s="56">
        <f t="shared" si="32"/>
        <v>2930256.0000000005</v>
      </c>
      <c r="T79" s="57"/>
    </row>
    <row r="80" spans="1:20" ht="18" customHeight="1" x14ac:dyDescent="0.2">
      <c r="A80" s="6">
        <v>10</v>
      </c>
      <c r="B80" s="78" t="s">
        <v>94</v>
      </c>
      <c r="C80" s="79">
        <v>3.33</v>
      </c>
      <c r="D80" s="8">
        <f t="shared" si="27"/>
        <v>7792200</v>
      </c>
      <c r="E80" s="59"/>
      <c r="F80" s="8"/>
      <c r="G80" s="8"/>
      <c r="H80" s="73">
        <v>0.14000000000000001</v>
      </c>
      <c r="I80" s="8">
        <f t="shared" si="28"/>
        <v>1090908</v>
      </c>
      <c r="J80" s="5"/>
      <c r="K80" s="11"/>
      <c r="L80" s="8"/>
      <c r="M80" s="8">
        <f t="shared" si="29"/>
        <v>106597296</v>
      </c>
      <c r="N80" s="14">
        <f t="shared" si="33"/>
        <v>805</v>
      </c>
      <c r="O80" s="14">
        <v>35</v>
      </c>
      <c r="P80" s="13">
        <f t="shared" si="31"/>
        <v>89128.173913043487</v>
      </c>
      <c r="Q80" s="14">
        <v>0.2</v>
      </c>
      <c r="R80" s="14">
        <v>153</v>
      </c>
      <c r="S80" s="56">
        <f t="shared" si="32"/>
        <v>2727322.1217391305</v>
      </c>
      <c r="T80" s="57"/>
    </row>
    <row r="81" spans="1:21" ht="18" customHeight="1" x14ac:dyDescent="0.2">
      <c r="A81" s="6"/>
      <c r="B81" s="58"/>
      <c r="C81" s="6"/>
      <c r="D81" s="8"/>
      <c r="E81" s="59"/>
      <c r="F81" s="8"/>
      <c r="G81" s="8"/>
      <c r="H81" s="73"/>
      <c r="I81" s="8"/>
      <c r="J81" s="5"/>
      <c r="K81" s="11"/>
      <c r="L81" s="5"/>
      <c r="M81" s="8"/>
      <c r="N81" s="14"/>
      <c r="O81" s="14"/>
      <c r="P81" s="13"/>
      <c r="Q81" s="14"/>
      <c r="R81" s="14"/>
      <c r="S81" s="56"/>
      <c r="T81" s="57"/>
    </row>
    <row r="82" spans="1:21" ht="18" customHeight="1" x14ac:dyDescent="0.2">
      <c r="A82" s="46"/>
      <c r="B82" s="47" t="s">
        <v>418</v>
      </c>
      <c r="C82" s="74">
        <f>SUM(C83:C93)</f>
        <v>50.210000000000008</v>
      </c>
      <c r="D82" s="75">
        <f>SUM(D83:D93)</f>
        <v>117491400</v>
      </c>
      <c r="E82" s="169">
        <f>SUM(E83:E93)</f>
        <v>0.15</v>
      </c>
      <c r="F82" s="75">
        <f>SUM(F83:F93)</f>
        <v>351000</v>
      </c>
      <c r="G82" s="75"/>
      <c r="H82" s="75"/>
      <c r="I82" s="75">
        <f>SUM(I83:I93)</f>
        <v>25368876</v>
      </c>
      <c r="J82" s="75"/>
      <c r="K82" s="76"/>
      <c r="L82" s="75"/>
      <c r="M82" s="75">
        <f t="shared" ref="M82:S82" si="34">SUM(M83:M93)</f>
        <v>1718535312</v>
      </c>
      <c r="N82" s="75">
        <f t="shared" si="34"/>
        <v>8855</v>
      </c>
      <c r="O82" s="75">
        <f t="shared" si="34"/>
        <v>385</v>
      </c>
      <c r="P82" s="75">
        <f t="shared" si="34"/>
        <v>1436902.4347826086</v>
      </c>
      <c r="Q82" s="75"/>
      <c r="R82" s="77">
        <f t="shared" si="34"/>
        <v>2053</v>
      </c>
      <c r="S82" s="77">
        <f t="shared" si="34"/>
        <v>55337136.73043479</v>
      </c>
      <c r="T82" s="75"/>
    </row>
    <row r="83" spans="1:21" ht="18" customHeight="1" x14ac:dyDescent="0.25">
      <c r="A83" s="6">
        <v>1</v>
      </c>
      <c r="B83" s="167" t="s">
        <v>95</v>
      </c>
      <c r="C83" s="166">
        <v>5.36</v>
      </c>
      <c r="D83" s="8">
        <f>2340000*C83</f>
        <v>12542400</v>
      </c>
      <c r="E83" s="59"/>
      <c r="F83" s="8"/>
      <c r="G83" s="8"/>
      <c r="H83" s="168">
        <v>0.28999999999999998</v>
      </c>
      <c r="I83" s="8">
        <f t="shared" ref="I83:I93" si="35">(D83+F83+K83)*H83</f>
        <v>3637295.9999999995</v>
      </c>
      <c r="J83" s="5"/>
      <c r="K83" s="11"/>
      <c r="L83" s="8"/>
      <c r="M83" s="8">
        <f t="shared" ref="M83:M93" si="36">(D83+F83+G83+I83+K83+L83)*12</f>
        <v>194156352</v>
      </c>
      <c r="N83" s="14">
        <f t="shared" ref="N83:N93" si="37">23*O83</f>
        <v>805</v>
      </c>
      <c r="O83" s="14">
        <v>35</v>
      </c>
      <c r="P83" s="13">
        <f t="shared" ref="P83:P93" si="38">((M83/N83)*(O83/52))</f>
        <v>162338.08695652176</v>
      </c>
      <c r="Q83" s="14">
        <v>0.2</v>
      </c>
      <c r="R83" s="166">
        <v>36</v>
      </c>
      <c r="S83" s="56">
        <f t="shared" ref="S83:S93" si="39">(P83*Q83*R83)</f>
        <v>1168834.2260869567</v>
      </c>
      <c r="T83" s="57"/>
    </row>
    <row r="84" spans="1:21" ht="18" customHeight="1" x14ac:dyDescent="0.25">
      <c r="A84" s="6">
        <v>2</v>
      </c>
      <c r="B84" s="167" t="s">
        <v>96</v>
      </c>
      <c r="C84" s="166">
        <v>4.34</v>
      </c>
      <c r="D84" s="8">
        <f>C84*2340000</f>
        <v>10155600</v>
      </c>
      <c r="E84" s="59"/>
      <c r="F84" s="8"/>
      <c r="G84" s="8"/>
      <c r="H84" s="168">
        <v>0.24</v>
      </c>
      <c r="I84" s="8">
        <f t="shared" si="35"/>
        <v>2437344</v>
      </c>
      <c r="J84" s="5"/>
      <c r="K84" s="11"/>
      <c r="L84" s="8"/>
      <c r="M84" s="8">
        <f t="shared" si="36"/>
        <v>151115328</v>
      </c>
      <c r="N84" s="14">
        <f t="shared" si="37"/>
        <v>805</v>
      </c>
      <c r="O84" s="14">
        <v>35</v>
      </c>
      <c r="P84" s="13">
        <f t="shared" si="38"/>
        <v>126350.60869565219</v>
      </c>
      <c r="Q84" s="14">
        <v>0.2</v>
      </c>
      <c r="R84" s="166">
        <v>180</v>
      </c>
      <c r="S84" s="56">
        <f t="shared" si="39"/>
        <v>4548621.9130434785</v>
      </c>
      <c r="T84" s="57"/>
    </row>
    <row r="85" spans="1:21" ht="18" customHeight="1" x14ac:dyDescent="0.25">
      <c r="A85" s="6">
        <v>3</v>
      </c>
      <c r="B85" s="167" t="s">
        <v>97</v>
      </c>
      <c r="C85" s="166">
        <v>4.34</v>
      </c>
      <c r="D85" s="8">
        <f t="shared" ref="D85:D93" si="40">2340000*C85</f>
        <v>10155600</v>
      </c>
      <c r="E85" s="59"/>
      <c r="F85" s="8"/>
      <c r="G85" s="8"/>
      <c r="H85" s="168">
        <v>0.19</v>
      </c>
      <c r="I85" s="8">
        <f t="shared" si="35"/>
        <v>1929564</v>
      </c>
      <c r="J85" s="5"/>
      <c r="K85" s="11"/>
      <c r="L85" s="8"/>
      <c r="M85" s="8">
        <f t="shared" si="36"/>
        <v>145021968</v>
      </c>
      <c r="N85" s="14">
        <f t="shared" si="37"/>
        <v>805</v>
      </c>
      <c r="O85" s="14">
        <v>35</v>
      </c>
      <c r="P85" s="13">
        <f t="shared" si="38"/>
        <v>121255.82608695653</v>
      </c>
      <c r="Q85" s="14">
        <v>0.2</v>
      </c>
      <c r="R85" s="166">
        <v>109</v>
      </c>
      <c r="S85" s="56">
        <f t="shared" si="39"/>
        <v>2643377.0086956522</v>
      </c>
      <c r="T85" s="57"/>
    </row>
    <row r="86" spans="1:21" ht="18" customHeight="1" x14ac:dyDescent="0.25">
      <c r="A86" s="6">
        <v>4</v>
      </c>
      <c r="B86" s="167" t="s">
        <v>98</v>
      </c>
      <c r="C86" s="166">
        <v>4.68</v>
      </c>
      <c r="D86" s="8">
        <f t="shared" si="40"/>
        <v>10951200</v>
      </c>
      <c r="E86" s="59">
        <v>0.15</v>
      </c>
      <c r="F86" s="8">
        <f t="shared" ref="F86" si="41">(E86*2340000)</f>
        <v>351000</v>
      </c>
      <c r="G86" s="8"/>
      <c r="H86" s="168">
        <v>0.22</v>
      </c>
      <c r="I86" s="8">
        <f t="shared" si="35"/>
        <v>2486484</v>
      </c>
      <c r="J86" s="5"/>
      <c r="K86" s="11"/>
      <c r="L86" s="8"/>
      <c r="M86" s="8">
        <f t="shared" si="36"/>
        <v>165464208</v>
      </c>
      <c r="N86" s="14">
        <f t="shared" si="37"/>
        <v>805</v>
      </c>
      <c r="O86" s="14">
        <v>35</v>
      </c>
      <c r="P86" s="13">
        <f t="shared" si="38"/>
        <v>138348</v>
      </c>
      <c r="Q86" s="14">
        <v>0.2</v>
      </c>
      <c r="R86" s="166">
        <v>288</v>
      </c>
      <c r="S86" s="56">
        <f t="shared" si="39"/>
        <v>7968844.8000000007</v>
      </c>
      <c r="T86" s="57"/>
    </row>
    <row r="87" spans="1:21" ht="18" customHeight="1" x14ac:dyDescent="0.25">
      <c r="A87" s="6">
        <v>5</v>
      </c>
      <c r="B87" s="167" t="s">
        <v>99</v>
      </c>
      <c r="C87" s="166">
        <v>5.0199999999999996</v>
      </c>
      <c r="D87" s="8">
        <f t="shared" si="40"/>
        <v>11746799.999999998</v>
      </c>
      <c r="E87" s="59"/>
      <c r="F87" s="8"/>
      <c r="G87" s="8"/>
      <c r="H87" s="168">
        <v>0.2</v>
      </c>
      <c r="I87" s="8">
        <f t="shared" si="35"/>
        <v>2349359.9999999995</v>
      </c>
      <c r="J87" s="5"/>
      <c r="K87" s="11"/>
      <c r="L87" s="8"/>
      <c r="M87" s="8">
        <f t="shared" si="36"/>
        <v>169153919.99999997</v>
      </c>
      <c r="N87" s="14">
        <f t="shared" si="37"/>
        <v>805</v>
      </c>
      <c r="O87" s="14">
        <v>35</v>
      </c>
      <c r="P87" s="13">
        <f t="shared" si="38"/>
        <v>141433.04347826086</v>
      </c>
      <c r="Q87" s="14">
        <v>0.2</v>
      </c>
      <c r="R87" s="166">
        <v>324</v>
      </c>
      <c r="S87" s="56">
        <f t="shared" si="39"/>
        <v>9164861.2173913047</v>
      </c>
      <c r="T87" s="57"/>
    </row>
    <row r="88" spans="1:21" ht="18" customHeight="1" x14ac:dyDescent="0.25">
      <c r="A88" s="6">
        <v>6</v>
      </c>
      <c r="B88" s="167" t="s">
        <v>100</v>
      </c>
      <c r="C88" s="166">
        <v>4.68</v>
      </c>
      <c r="D88" s="8">
        <f t="shared" si="40"/>
        <v>10951200</v>
      </c>
      <c r="E88" s="59"/>
      <c r="F88" s="8"/>
      <c r="G88" s="8"/>
      <c r="H88" s="168">
        <v>0.19</v>
      </c>
      <c r="I88" s="8">
        <f t="shared" si="35"/>
        <v>2080728</v>
      </c>
      <c r="J88" s="5"/>
      <c r="K88" s="11"/>
      <c r="L88" s="8"/>
      <c r="M88" s="8">
        <f t="shared" si="36"/>
        <v>156383136</v>
      </c>
      <c r="N88" s="14">
        <f t="shared" si="37"/>
        <v>805</v>
      </c>
      <c r="O88" s="14">
        <v>35</v>
      </c>
      <c r="P88" s="13">
        <f t="shared" si="38"/>
        <v>130755.13043478262</v>
      </c>
      <c r="Q88" s="14">
        <v>0.2</v>
      </c>
      <c r="R88" s="166">
        <v>90</v>
      </c>
      <c r="S88" s="56">
        <f t="shared" si="39"/>
        <v>2353592.3478260874</v>
      </c>
      <c r="T88" s="57"/>
    </row>
    <row r="89" spans="1:21" ht="18" customHeight="1" x14ac:dyDescent="0.25">
      <c r="A89" s="6">
        <v>7</v>
      </c>
      <c r="B89" s="167" t="s">
        <v>101</v>
      </c>
      <c r="C89" s="166">
        <v>4.34</v>
      </c>
      <c r="D89" s="8">
        <f t="shared" si="40"/>
        <v>10155600</v>
      </c>
      <c r="E89" s="59"/>
      <c r="F89" s="8"/>
      <c r="G89" s="8"/>
      <c r="H89" s="168">
        <v>0.19</v>
      </c>
      <c r="I89" s="8">
        <f t="shared" si="35"/>
        <v>1929564</v>
      </c>
      <c r="J89" s="5"/>
      <c r="K89" s="11"/>
      <c r="L89" s="8"/>
      <c r="M89" s="8">
        <f t="shared" si="36"/>
        <v>145021968</v>
      </c>
      <c r="N89" s="14">
        <f t="shared" si="37"/>
        <v>805</v>
      </c>
      <c r="O89" s="14">
        <v>35</v>
      </c>
      <c r="P89" s="13">
        <f t="shared" si="38"/>
        <v>121255.82608695653</v>
      </c>
      <c r="Q89" s="14">
        <v>0.2</v>
      </c>
      <c r="R89" s="166">
        <v>144</v>
      </c>
      <c r="S89" s="56">
        <f t="shared" si="39"/>
        <v>3492167.791304348</v>
      </c>
      <c r="T89" s="57"/>
    </row>
    <row r="90" spans="1:21" ht="18" customHeight="1" x14ac:dyDescent="0.25">
      <c r="A90" s="6">
        <v>8</v>
      </c>
      <c r="B90" s="167" t="s">
        <v>102</v>
      </c>
      <c r="C90" s="166">
        <v>3.99</v>
      </c>
      <c r="D90" s="8">
        <f t="shared" si="40"/>
        <v>9336600</v>
      </c>
      <c r="E90" s="59"/>
      <c r="F90" s="8"/>
      <c r="G90" s="8"/>
      <c r="H90" s="168">
        <v>0.16</v>
      </c>
      <c r="I90" s="8">
        <f t="shared" si="35"/>
        <v>1493856</v>
      </c>
      <c r="J90" s="5"/>
      <c r="K90" s="11"/>
      <c r="L90" s="8"/>
      <c r="M90" s="8">
        <f t="shared" si="36"/>
        <v>129965472</v>
      </c>
      <c r="N90" s="14">
        <f t="shared" si="37"/>
        <v>805</v>
      </c>
      <c r="O90" s="14">
        <v>35</v>
      </c>
      <c r="P90" s="13">
        <f t="shared" si="38"/>
        <v>108666.78260869566</v>
      </c>
      <c r="Q90" s="14">
        <v>0.2</v>
      </c>
      <c r="R90" s="166">
        <v>36</v>
      </c>
      <c r="S90" s="56">
        <f t="shared" si="39"/>
        <v>782400.83478260878</v>
      </c>
      <c r="T90" s="57"/>
    </row>
    <row r="91" spans="1:21" ht="18" customHeight="1" x14ac:dyDescent="0.25">
      <c r="A91" s="6">
        <v>9</v>
      </c>
      <c r="B91" s="167" t="s">
        <v>103</v>
      </c>
      <c r="C91" s="166">
        <v>4.34</v>
      </c>
      <c r="D91" s="8">
        <f t="shared" si="40"/>
        <v>10155600</v>
      </c>
      <c r="E91" s="59"/>
      <c r="F91" s="8"/>
      <c r="G91" s="8"/>
      <c r="H91" s="168">
        <v>0.19</v>
      </c>
      <c r="I91" s="8">
        <f t="shared" si="35"/>
        <v>1929564</v>
      </c>
      <c r="J91" s="5"/>
      <c r="K91" s="11"/>
      <c r="L91" s="8"/>
      <c r="M91" s="8">
        <f t="shared" si="36"/>
        <v>145021968</v>
      </c>
      <c r="N91" s="14">
        <f t="shared" si="37"/>
        <v>805</v>
      </c>
      <c r="O91" s="14">
        <v>35</v>
      </c>
      <c r="P91" s="13">
        <f t="shared" si="38"/>
        <v>121255.82608695653</v>
      </c>
      <c r="Q91" s="14">
        <v>0.2</v>
      </c>
      <c r="R91" s="166">
        <v>342</v>
      </c>
      <c r="S91" s="56">
        <f t="shared" si="39"/>
        <v>8293898.5043478264</v>
      </c>
      <c r="T91" s="57"/>
    </row>
    <row r="92" spans="1:21" ht="18" customHeight="1" x14ac:dyDescent="0.25">
      <c r="A92" s="6">
        <v>10</v>
      </c>
      <c r="B92" s="167" t="s">
        <v>104</v>
      </c>
      <c r="C92" s="166">
        <v>3.99</v>
      </c>
      <c r="D92" s="8">
        <f t="shared" si="40"/>
        <v>9336600</v>
      </c>
      <c r="E92" s="59"/>
      <c r="F92" s="8"/>
      <c r="G92" s="8"/>
      <c r="H92" s="168">
        <v>0.16</v>
      </c>
      <c r="I92" s="8">
        <f t="shared" si="35"/>
        <v>1493856</v>
      </c>
      <c r="J92" s="5"/>
      <c r="K92" s="11"/>
      <c r="L92" s="8"/>
      <c r="M92" s="8">
        <f t="shared" si="36"/>
        <v>129965472</v>
      </c>
      <c r="N92" s="14">
        <f t="shared" si="37"/>
        <v>805</v>
      </c>
      <c r="O92" s="14">
        <v>35</v>
      </c>
      <c r="P92" s="13">
        <f t="shared" si="38"/>
        <v>108666.78260869566</v>
      </c>
      <c r="Q92" s="14">
        <v>0.2</v>
      </c>
      <c r="R92" s="166">
        <v>90</v>
      </c>
      <c r="S92" s="56">
        <f t="shared" si="39"/>
        <v>1956002.086956522</v>
      </c>
      <c r="T92" s="57"/>
    </row>
    <row r="93" spans="1:21" ht="18" customHeight="1" x14ac:dyDescent="0.25">
      <c r="A93" s="6">
        <v>11</v>
      </c>
      <c r="B93" s="167" t="s">
        <v>105</v>
      </c>
      <c r="C93" s="166">
        <v>5.13</v>
      </c>
      <c r="D93" s="8">
        <f t="shared" si="40"/>
        <v>12004200</v>
      </c>
      <c r="E93" s="59"/>
      <c r="F93" s="8"/>
      <c r="G93" s="8"/>
      <c r="H93" s="168">
        <v>0.3</v>
      </c>
      <c r="I93" s="8">
        <f t="shared" si="35"/>
        <v>3601260</v>
      </c>
      <c r="J93" s="5"/>
      <c r="K93" s="11"/>
      <c r="L93" s="8"/>
      <c r="M93" s="8">
        <f t="shared" si="36"/>
        <v>187265520</v>
      </c>
      <c r="N93" s="14">
        <f t="shared" si="37"/>
        <v>805</v>
      </c>
      <c r="O93" s="14">
        <v>35</v>
      </c>
      <c r="P93" s="13">
        <f t="shared" si="38"/>
        <v>156576.52173913046</v>
      </c>
      <c r="Q93" s="14">
        <v>0.2</v>
      </c>
      <c r="R93" s="166">
        <v>414</v>
      </c>
      <c r="S93" s="56">
        <f t="shared" si="39"/>
        <v>12964536.000000004</v>
      </c>
      <c r="T93" s="57"/>
      <c r="U93" s="80"/>
    </row>
    <row r="94" spans="1:21" ht="18" customHeight="1" x14ac:dyDescent="0.2">
      <c r="A94" s="46"/>
      <c r="B94" s="47"/>
      <c r="C94" s="74"/>
      <c r="D94" s="75"/>
      <c r="E94" s="75"/>
      <c r="F94" s="75"/>
      <c r="G94" s="75"/>
      <c r="H94" s="75"/>
      <c r="I94" s="75"/>
      <c r="J94" s="75"/>
      <c r="K94" s="76"/>
      <c r="L94" s="75"/>
      <c r="M94" s="75"/>
      <c r="N94" s="75"/>
      <c r="O94" s="75"/>
      <c r="P94" s="75"/>
      <c r="Q94" s="75"/>
      <c r="R94" s="82"/>
      <c r="S94" s="77"/>
      <c r="T94" s="75"/>
    </row>
    <row r="95" spans="1:21" ht="18" customHeight="1" x14ac:dyDescent="0.2">
      <c r="A95" s="46"/>
      <c r="B95" s="47" t="s">
        <v>419</v>
      </c>
      <c r="C95" s="74">
        <f t="shared" ref="C95" si="42">SUM(C96:C108)</f>
        <v>54.649999999999991</v>
      </c>
      <c r="D95" s="75">
        <f>SUM(D96:D108)</f>
        <v>127881000</v>
      </c>
      <c r="E95" s="75"/>
      <c r="F95" s="75"/>
      <c r="G95" s="75"/>
      <c r="H95" s="75"/>
      <c r="I95" s="75">
        <f t="shared" ref="I95" si="43">SUM(I96:I108)</f>
        <v>25296804</v>
      </c>
      <c r="J95" s="75"/>
      <c r="K95" s="76"/>
      <c r="L95" s="75"/>
      <c r="M95" s="75">
        <f t="shared" ref="M95:P95" si="44">SUM(M96:M108)</f>
        <v>1838133648</v>
      </c>
      <c r="N95" s="75">
        <f t="shared" si="44"/>
        <v>10465</v>
      </c>
      <c r="O95" s="75">
        <f t="shared" si="44"/>
        <v>455</v>
      </c>
      <c r="P95" s="75">
        <f t="shared" si="44"/>
        <v>1536901.043478261</v>
      </c>
      <c r="Q95" s="75"/>
      <c r="R95" s="75">
        <f t="shared" ref="R95" si="45">SUM(R96:R108)</f>
        <v>3536</v>
      </c>
      <c r="S95" s="77">
        <f>SUM(S96:S108)</f>
        <v>88294102.121739164</v>
      </c>
      <c r="T95" s="75"/>
    </row>
    <row r="96" spans="1:21" ht="18" customHeight="1" x14ac:dyDescent="0.2">
      <c r="A96" s="6">
        <v>1</v>
      </c>
      <c r="B96" s="83" t="s">
        <v>106</v>
      </c>
      <c r="C96" s="84">
        <v>4</v>
      </c>
      <c r="D96" s="8">
        <f t="shared" ref="D96:D108" si="46">2340000*C96</f>
        <v>9360000</v>
      </c>
      <c r="E96" s="59"/>
      <c r="F96" s="8"/>
      <c r="G96" s="8"/>
      <c r="H96" s="55">
        <v>0.17</v>
      </c>
      <c r="I96" s="8">
        <f t="shared" ref="I96:I108" si="47">(D96+F96+K96)*H96</f>
        <v>1591200</v>
      </c>
      <c r="J96" s="5"/>
      <c r="K96" s="11"/>
      <c r="L96" s="8"/>
      <c r="M96" s="8">
        <f t="shared" ref="M96:M108" si="48">(D96+F96+G96+I96+K96+L96)*12</f>
        <v>131414400</v>
      </c>
      <c r="N96" s="14">
        <f t="shared" ref="N96:N108" si="49">23*O96</f>
        <v>805</v>
      </c>
      <c r="O96" s="14">
        <v>35</v>
      </c>
      <c r="P96" s="13">
        <f t="shared" ref="P96:P108" si="50">((M96/N96)*(O96/52))</f>
        <v>109878.26086956523</v>
      </c>
      <c r="Q96" s="14">
        <v>0.2</v>
      </c>
      <c r="R96" s="13">
        <v>130</v>
      </c>
      <c r="S96" s="56">
        <f t="shared" ref="S96:S108" si="51">(P96*Q96*R96)</f>
        <v>2856834.7826086963</v>
      </c>
      <c r="T96" s="57"/>
    </row>
    <row r="97" spans="1:21" ht="18" customHeight="1" x14ac:dyDescent="0.2">
      <c r="A97" s="6">
        <v>2</v>
      </c>
      <c r="B97" s="83" t="s">
        <v>107</v>
      </c>
      <c r="C97" s="84">
        <v>4.9800000000000004</v>
      </c>
      <c r="D97" s="8">
        <f t="shared" si="46"/>
        <v>11653200.000000002</v>
      </c>
      <c r="E97" s="59"/>
      <c r="F97" s="8"/>
      <c r="G97" s="8"/>
      <c r="H97" s="55">
        <v>0.28000000000000003</v>
      </c>
      <c r="I97" s="8">
        <f t="shared" si="47"/>
        <v>3262896.0000000009</v>
      </c>
      <c r="J97" s="5"/>
      <c r="K97" s="11"/>
      <c r="L97" s="8"/>
      <c r="M97" s="8">
        <f t="shared" si="48"/>
        <v>178993152.00000006</v>
      </c>
      <c r="N97" s="14">
        <f t="shared" si="49"/>
        <v>805</v>
      </c>
      <c r="O97" s="14">
        <v>35</v>
      </c>
      <c r="P97" s="13">
        <f t="shared" si="50"/>
        <v>149659.82608695657</v>
      </c>
      <c r="Q97" s="14">
        <v>0.2</v>
      </c>
      <c r="R97" s="13">
        <v>437</v>
      </c>
      <c r="S97" s="56">
        <f t="shared" si="51"/>
        <v>13080268.800000004</v>
      </c>
      <c r="T97" s="57"/>
      <c r="U97" s="85"/>
    </row>
    <row r="98" spans="1:21" ht="18" customHeight="1" x14ac:dyDescent="0.2">
      <c r="A98" s="6">
        <v>3</v>
      </c>
      <c r="B98" s="83" t="s">
        <v>108</v>
      </c>
      <c r="C98" s="84">
        <v>4.68</v>
      </c>
      <c r="D98" s="8">
        <f t="shared" si="46"/>
        <v>10951200</v>
      </c>
      <c r="E98" s="59"/>
      <c r="F98" s="8"/>
      <c r="G98" s="8"/>
      <c r="H98" s="55">
        <v>0.23</v>
      </c>
      <c r="I98" s="8">
        <f t="shared" si="47"/>
        <v>2518776</v>
      </c>
      <c r="J98" s="5"/>
      <c r="K98" s="11"/>
      <c r="L98" s="8"/>
      <c r="M98" s="8">
        <f t="shared" si="48"/>
        <v>161639712</v>
      </c>
      <c r="N98" s="14">
        <f t="shared" si="49"/>
        <v>805</v>
      </c>
      <c r="O98" s="14">
        <v>35</v>
      </c>
      <c r="P98" s="13">
        <f t="shared" si="50"/>
        <v>135150.26086956522</v>
      </c>
      <c r="Q98" s="14">
        <v>0.2</v>
      </c>
      <c r="R98" s="13">
        <v>437</v>
      </c>
      <c r="S98" s="56">
        <f t="shared" si="51"/>
        <v>11812132.800000001</v>
      </c>
      <c r="T98" s="57"/>
    </row>
    <row r="99" spans="1:21" ht="18" customHeight="1" x14ac:dyDescent="0.2">
      <c r="A99" s="6">
        <v>4</v>
      </c>
      <c r="B99" s="83" t="s">
        <v>109</v>
      </c>
      <c r="C99" s="84">
        <v>4.68</v>
      </c>
      <c r="D99" s="8">
        <f t="shared" si="46"/>
        <v>10951200</v>
      </c>
      <c r="E99" s="59"/>
      <c r="F99" s="8"/>
      <c r="G99" s="8"/>
      <c r="H99" s="55">
        <v>0.24</v>
      </c>
      <c r="I99" s="8">
        <f t="shared" si="47"/>
        <v>2628288</v>
      </c>
      <c r="J99" s="5"/>
      <c r="K99" s="11"/>
      <c r="L99" s="8"/>
      <c r="M99" s="8">
        <f t="shared" si="48"/>
        <v>162953856</v>
      </c>
      <c r="N99" s="14">
        <f t="shared" si="49"/>
        <v>805</v>
      </c>
      <c r="O99" s="14">
        <v>35</v>
      </c>
      <c r="P99" s="13">
        <f t="shared" si="50"/>
        <v>136249.04347826086</v>
      </c>
      <c r="Q99" s="14">
        <v>0.2</v>
      </c>
      <c r="R99" s="13">
        <v>437</v>
      </c>
      <c r="S99" s="56">
        <f t="shared" si="51"/>
        <v>11908166.4</v>
      </c>
      <c r="T99" s="57"/>
    </row>
    <row r="100" spans="1:21" ht="18" customHeight="1" x14ac:dyDescent="0.2">
      <c r="A100" s="6">
        <v>5</v>
      </c>
      <c r="B100" s="83" t="s">
        <v>110</v>
      </c>
      <c r="C100" s="84">
        <v>4.32</v>
      </c>
      <c r="D100" s="8">
        <f t="shared" si="46"/>
        <v>10108800</v>
      </c>
      <c r="E100" s="59"/>
      <c r="F100" s="8"/>
      <c r="G100" s="8"/>
      <c r="H100" s="55">
        <v>0.21</v>
      </c>
      <c r="I100" s="8">
        <f t="shared" si="47"/>
        <v>2122848</v>
      </c>
      <c r="J100" s="5"/>
      <c r="K100" s="11"/>
      <c r="L100" s="8"/>
      <c r="M100" s="8">
        <f t="shared" si="48"/>
        <v>146779776</v>
      </c>
      <c r="N100" s="14">
        <f t="shared" si="49"/>
        <v>805</v>
      </c>
      <c r="O100" s="14">
        <v>35</v>
      </c>
      <c r="P100" s="13">
        <f t="shared" si="50"/>
        <v>122725.56521739131</v>
      </c>
      <c r="Q100" s="14">
        <v>0.2</v>
      </c>
      <c r="R100" s="13">
        <v>160</v>
      </c>
      <c r="S100" s="56">
        <f t="shared" si="51"/>
        <v>3927218.0869565224</v>
      </c>
      <c r="T100" s="57"/>
    </row>
    <row r="101" spans="1:21" ht="18" customHeight="1" x14ac:dyDescent="0.2">
      <c r="A101" s="6">
        <v>6</v>
      </c>
      <c r="B101" s="83" t="s">
        <v>111</v>
      </c>
      <c r="C101" s="84">
        <v>3.99</v>
      </c>
      <c r="D101" s="8">
        <f t="shared" si="46"/>
        <v>9336600</v>
      </c>
      <c r="E101" s="59"/>
      <c r="F101" s="8"/>
      <c r="G101" s="8"/>
      <c r="H101" s="55">
        <v>0.18</v>
      </c>
      <c r="I101" s="8">
        <f t="shared" si="47"/>
        <v>1680588</v>
      </c>
      <c r="J101" s="5"/>
      <c r="K101" s="11"/>
      <c r="L101" s="8"/>
      <c r="M101" s="8">
        <f t="shared" si="48"/>
        <v>132206256</v>
      </c>
      <c r="N101" s="14">
        <f t="shared" si="49"/>
        <v>805</v>
      </c>
      <c r="O101" s="14">
        <v>35</v>
      </c>
      <c r="P101" s="13">
        <f t="shared" si="50"/>
        <v>110540.34782608696</v>
      </c>
      <c r="Q101" s="14">
        <v>0.2</v>
      </c>
      <c r="R101" s="13">
        <v>135</v>
      </c>
      <c r="S101" s="56">
        <f t="shared" si="51"/>
        <v>2984589.3913043481</v>
      </c>
      <c r="T101" s="57"/>
    </row>
    <row r="102" spans="1:21" ht="18" customHeight="1" x14ac:dyDescent="0.2">
      <c r="A102" s="6">
        <v>7</v>
      </c>
      <c r="B102" s="83" t="s">
        <v>112</v>
      </c>
      <c r="C102" s="84">
        <v>4.68</v>
      </c>
      <c r="D102" s="8">
        <f t="shared" si="46"/>
        <v>10951200</v>
      </c>
      <c r="E102" s="59"/>
      <c r="F102" s="8"/>
      <c r="G102" s="8"/>
      <c r="H102" s="55">
        <v>0.21</v>
      </c>
      <c r="I102" s="8">
        <f t="shared" si="47"/>
        <v>2299752</v>
      </c>
      <c r="J102" s="5"/>
      <c r="K102" s="11"/>
      <c r="L102" s="8"/>
      <c r="M102" s="8">
        <f t="shared" si="48"/>
        <v>159011424</v>
      </c>
      <c r="N102" s="14">
        <f t="shared" si="49"/>
        <v>805</v>
      </c>
      <c r="O102" s="14">
        <v>35</v>
      </c>
      <c r="P102" s="13">
        <f t="shared" si="50"/>
        <v>132952.69565217392</v>
      </c>
      <c r="Q102" s="14">
        <v>0.2</v>
      </c>
      <c r="R102" s="13">
        <v>324</v>
      </c>
      <c r="S102" s="56">
        <f t="shared" si="51"/>
        <v>8615334.6782608703</v>
      </c>
      <c r="T102" s="57"/>
    </row>
    <row r="103" spans="1:21" ht="18" customHeight="1" x14ac:dyDescent="0.2">
      <c r="A103" s="6">
        <v>8</v>
      </c>
      <c r="B103" s="83" t="s">
        <v>113</v>
      </c>
      <c r="C103" s="84">
        <v>3.66</v>
      </c>
      <c r="D103" s="8">
        <f t="shared" si="46"/>
        <v>8564400</v>
      </c>
      <c r="E103" s="59"/>
      <c r="F103" s="8"/>
      <c r="G103" s="8"/>
      <c r="H103" s="55">
        <v>0.13</v>
      </c>
      <c r="I103" s="8">
        <f t="shared" si="47"/>
        <v>1113372</v>
      </c>
      <c r="J103" s="5"/>
      <c r="K103" s="11"/>
      <c r="L103" s="8"/>
      <c r="M103" s="8">
        <f t="shared" si="48"/>
        <v>116133264</v>
      </c>
      <c r="N103" s="14">
        <f t="shared" si="49"/>
        <v>805</v>
      </c>
      <c r="O103" s="14">
        <v>35</v>
      </c>
      <c r="P103" s="13">
        <f t="shared" si="50"/>
        <v>97101.391304347839</v>
      </c>
      <c r="Q103" s="14">
        <v>0.2</v>
      </c>
      <c r="R103" s="13">
        <v>164</v>
      </c>
      <c r="S103" s="56">
        <f t="shared" si="51"/>
        <v>3184925.6347826091</v>
      </c>
      <c r="T103" s="57"/>
    </row>
    <row r="104" spans="1:21" ht="18" customHeight="1" x14ac:dyDescent="0.2">
      <c r="A104" s="6">
        <v>9</v>
      </c>
      <c r="B104" s="83" t="s">
        <v>114</v>
      </c>
      <c r="C104" s="84">
        <v>3</v>
      </c>
      <c r="D104" s="8">
        <f t="shared" si="46"/>
        <v>7020000</v>
      </c>
      <c r="E104" s="59"/>
      <c r="F104" s="8"/>
      <c r="G104" s="8"/>
      <c r="H104" s="55">
        <v>0.08</v>
      </c>
      <c r="I104" s="8">
        <f t="shared" si="47"/>
        <v>561600</v>
      </c>
      <c r="J104" s="5"/>
      <c r="K104" s="11"/>
      <c r="L104" s="8"/>
      <c r="M104" s="8">
        <f t="shared" si="48"/>
        <v>90979200</v>
      </c>
      <c r="N104" s="14">
        <f t="shared" si="49"/>
        <v>805</v>
      </c>
      <c r="O104" s="14">
        <v>35</v>
      </c>
      <c r="P104" s="13">
        <f t="shared" si="50"/>
        <v>76069.565217391311</v>
      </c>
      <c r="Q104" s="14">
        <v>0.2</v>
      </c>
      <c r="R104" s="13">
        <v>97</v>
      </c>
      <c r="S104" s="56">
        <f t="shared" si="51"/>
        <v>1475749.5652173916</v>
      </c>
      <c r="T104" s="57"/>
    </row>
    <row r="105" spans="1:21" ht="18" customHeight="1" x14ac:dyDescent="0.2">
      <c r="A105" s="6">
        <v>10</v>
      </c>
      <c r="B105" s="83" t="s">
        <v>115</v>
      </c>
      <c r="C105" s="84">
        <v>4.68</v>
      </c>
      <c r="D105" s="8">
        <f t="shared" si="46"/>
        <v>10951200</v>
      </c>
      <c r="E105" s="59"/>
      <c r="F105" s="8"/>
      <c r="G105" s="8"/>
      <c r="H105" s="55">
        <v>0.23</v>
      </c>
      <c r="I105" s="8">
        <f t="shared" si="47"/>
        <v>2518776</v>
      </c>
      <c r="J105" s="5"/>
      <c r="K105" s="11"/>
      <c r="L105" s="8"/>
      <c r="M105" s="8">
        <f t="shared" si="48"/>
        <v>161639712</v>
      </c>
      <c r="N105" s="14">
        <f t="shared" si="49"/>
        <v>805</v>
      </c>
      <c r="O105" s="14">
        <v>35</v>
      </c>
      <c r="P105" s="13">
        <f t="shared" si="50"/>
        <v>135150.26086956522</v>
      </c>
      <c r="Q105" s="14">
        <v>0.2</v>
      </c>
      <c r="R105" s="13">
        <v>437</v>
      </c>
      <c r="S105" s="56">
        <f t="shared" si="51"/>
        <v>11812132.800000001</v>
      </c>
      <c r="T105" s="57"/>
    </row>
    <row r="106" spans="1:21" ht="18" customHeight="1" x14ac:dyDescent="0.2">
      <c r="A106" s="6">
        <v>11</v>
      </c>
      <c r="B106" s="83" t="s">
        <v>116</v>
      </c>
      <c r="C106" s="84">
        <v>4</v>
      </c>
      <c r="D106" s="8">
        <f t="shared" si="46"/>
        <v>9360000</v>
      </c>
      <c r="E106" s="59"/>
      <c r="F106" s="8"/>
      <c r="G106" s="8"/>
      <c r="H106" s="55">
        <v>0.17</v>
      </c>
      <c r="I106" s="8">
        <f t="shared" si="47"/>
        <v>1591200</v>
      </c>
      <c r="J106" s="5"/>
      <c r="K106" s="11"/>
      <c r="L106" s="8"/>
      <c r="M106" s="8">
        <f t="shared" si="48"/>
        <v>131414400</v>
      </c>
      <c r="N106" s="14">
        <f t="shared" si="49"/>
        <v>805</v>
      </c>
      <c r="O106" s="14">
        <v>35</v>
      </c>
      <c r="P106" s="13">
        <f t="shared" si="50"/>
        <v>109878.26086956523</v>
      </c>
      <c r="Q106" s="14">
        <v>0.2</v>
      </c>
      <c r="R106" s="13">
        <v>144</v>
      </c>
      <c r="S106" s="56">
        <f t="shared" si="51"/>
        <v>3164493.913043479</v>
      </c>
      <c r="T106" s="57"/>
    </row>
    <row r="107" spans="1:21" ht="18" customHeight="1" x14ac:dyDescent="0.2">
      <c r="A107" s="6">
        <v>12</v>
      </c>
      <c r="B107" s="83" t="s">
        <v>117</v>
      </c>
      <c r="C107" s="84">
        <v>4.32</v>
      </c>
      <c r="D107" s="8">
        <f t="shared" si="46"/>
        <v>10108800</v>
      </c>
      <c r="E107" s="59"/>
      <c r="F107" s="8"/>
      <c r="G107" s="8"/>
      <c r="H107" s="55">
        <v>0.21</v>
      </c>
      <c r="I107" s="8">
        <f t="shared" si="47"/>
        <v>2122848</v>
      </c>
      <c r="J107" s="5"/>
      <c r="K107" s="11"/>
      <c r="L107" s="8"/>
      <c r="M107" s="8">
        <f t="shared" si="48"/>
        <v>146779776</v>
      </c>
      <c r="N107" s="14">
        <f t="shared" si="49"/>
        <v>805</v>
      </c>
      <c r="O107" s="14">
        <v>35</v>
      </c>
      <c r="P107" s="13">
        <f t="shared" si="50"/>
        <v>122725.56521739131</v>
      </c>
      <c r="Q107" s="14">
        <v>0.2</v>
      </c>
      <c r="R107" s="13">
        <v>197</v>
      </c>
      <c r="S107" s="56">
        <f t="shared" si="51"/>
        <v>4835387.2695652181</v>
      </c>
      <c r="T107" s="57"/>
    </row>
    <row r="108" spans="1:21" ht="18" customHeight="1" x14ac:dyDescent="0.2">
      <c r="A108" s="6">
        <v>13</v>
      </c>
      <c r="B108" s="83" t="s">
        <v>118</v>
      </c>
      <c r="C108" s="84">
        <v>3.66</v>
      </c>
      <c r="D108" s="8">
        <f t="shared" si="46"/>
        <v>8564400</v>
      </c>
      <c r="E108" s="59"/>
      <c r="F108" s="8"/>
      <c r="G108" s="8"/>
      <c r="H108" s="55">
        <v>0.15</v>
      </c>
      <c r="I108" s="8">
        <f t="shared" si="47"/>
        <v>1284660</v>
      </c>
      <c r="J108" s="5"/>
      <c r="K108" s="11"/>
      <c r="L108" s="8"/>
      <c r="M108" s="8">
        <f t="shared" si="48"/>
        <v>118188720</v>
      </c>
      <c r="N108" s="14">
        <f t="shared" si="49"/>
        <v>805</v>
      </c>
      <c r="O108" s="14">
        <v>35</v>
      </c>
      <c r="P108" s="13">
        <f t="shared" si="50"/>
        <v>98820</v>
      </c>
      <c r="Q108" s="14">
        <v>0.2</v>
      </c>
      <c r="R108" s="13">
        <v>437</v>
      </c>
      <c r="S108" s="56">
        <f t="shared" si="51"/>
        <v>8636868</v>
      </c>
      <c r="T108" s="57"/>
    </row>
    <row r="109" spans="1:21" ht="18" customHeight="1" x14ac:dyDescent="0.2">
      <c r="A109" s="6"/>
      <c r="B109" s="58"/>
      <c r="C109" s="6"/>
      <c r="D109" s="8"/>
      <c r="E109" s="59"/>
      <c r="F109" s="8"/>
      <c r="G109" s="8"/>
      <c r="H109" s="73"/>
      <c r="I109" s="8"/>
      <c r="J109" s="5"/>
      <c r="K109" s="11"/>
      <c r="L109" s="5"/>
      <c r="M109" s="8"/>
      <c r="N109" s="14"/>
      <c r="O109" s="14"/>
      <c r="P109" s="13"/>
      <c r="Q109" s="14"/>
      <c r="R109" s="14"/>
      <c r="S109" s="56"/>
      <c r="T109" s="57"/>
    </row>
    <row r="110" spans="1:21" ht="18" customHeight="1" x14ac:dyDescent="0.2">
      <c r="A110" s="46"/>
      <c r="B110" s="47" t="s">
        <v>420</v>
      </c>
      <c r="C110" s="74">
        <f t="shared" ref="C110:F110" si="52">SUM(C111:C119)</f>
        <v>35.67</v>
      </c>
      <c r="D110" s="75">
        <f t="shared" si="52"/>
        <v>83467800</v>
      </c>
      <c r="E110" s="169">
        <f t="shared" si="52"/>
        <v>0.2</v>
      </c>
      <c r="F110" s="75">
        <f t="shared" si="52"/>
        <v>468000</v>
      </c>
      <c r="G110" s="75"/>
      <c r="H110" s="75"/>
      <c r="I110" s="75">
        <f t="shared" ref="I110" si="53">SUM(I111:I119)</f>
        <v>14950260</v>
      </c>
      <c r="J110" s="75"/>
      <c r="K110" s="76"/>
      <c r="L110" s="75"/>
      <c r="M110" s="75">
        <f t="shared" ref="M110:P110" si="54">SUM(M111:M119)</f>
        <v>1186632720</v>
      </c>
      <c r="N110" s="75">
        <f t="shared" si="54"/>
        <v>7245</v>
      </c>
      <c r="O110" s="75">
        <f t="shared" si="54"/>
        <v>315</v>
      </c>
      <c r="P110" s="75">
        <f t="shared" si="54"/>
        <v>992167.82608695654</v>
      </c>
      <c r="Q110" s="75"/>
      <c r="R110" s="77">
        <f>SUM(R111:R119)</f>
        <v>1198</v>
      </c>
      <c r="S110" s="77">
        <f>SUM(S111:S119)</f>
        <v>28527631.826086957</v>
      </c>
      <c r="T110" s="75"/>
    </row>
    <row r="111" spans="1:21" ht="18" customHeight="1" x14ac:dyDescent="0.2">
      <c r="A111" s="6">
        <v>1</v>
      </c>
      <c r="B111" s="5" t="s">
        <v>119</v>
      </c>
      <c r="C111" s="86">
        <v>3.66</v>
      </c>
      <c r="D111" s="8">
        <f t="shared" ref="D111:D119" si="55">2340000*C111</f>
        <v>8564400</v>
      </c>
      <c r="E111" s="9"/>
      <c r="F111" s="8"/>
      <c r="G111" s="8"/>
      <c r="H111" s="84">
        <f>(C111+E111)*14%</f>
        <v>0.51240000000000008</v>
      </c>
      <c r="I111" s="8">
        <f t="shared" ref="I111:I119" si="56">H111*2340000</f>
        <v>1199016.0000000002</v>
      </c>
      <c r="J111" s="5"/>
      <c r="K111" s="11"/>
      <c r="L111" s="8"/>
      <c r="M111" s="8">
        <f t="shared" ref="M111:M119" si="57">(D111+F111+G111+I111+K111+L111)*12</f>
        <v>117160992</v>
      </c>
      <c r="N111" s="14">
        <f t="shared" ref="N111:N119" si="58">23*O111</f>
        <v>805</v>
      </c>
      <c r="O111" s="14">
        <v>35</v>
      </c>
      <c r="P111" s="13">
        <f t="shared" ref="P111:P119" si="59">((M111/N111)*(O111/52))</f>
        <v>97960.695652173919</v>
      </c>
      <c r="Q111" s="14">
        <v>0.2</v>
      </c>
      <c r="R111" s="6">
        <v>417</v>
      </c>
      <c r="S111" s="56">
        <f t="shared" ref="S111:S119" si="60">(P111*Q111*R111)</f>
        <v>8169922.0173913054</v>
      </c>
      <c r="T111" s="57"/>
    </row>
    <row r="112" spans="1:21" ht="18" customHeight="1" x14ac:dyDescent="0.2">
      <c r="A112" s="6">
        <v>2</v>
      </c>
      <c r="B112" s="5" t="s">
        <v>120</v>
      </c>
      <c r="C112" s="86">
        <v>5.0199999999999996</v>
      </c>
      <c r="D112" s="8">
        <f t="shared" si="55"/>
        <v>11746799.999999998</v>
      </c>
      <c r="E112" s="9">
        <v>0.2</v>
      </c>
      <c r="F112" s="8">
        <f t="shared" ref="F112" si="61">(E112*2340000)</f>
        <v>468000</v>
      </c>
      <c r="G112" s="8"/>
      <c r="H112" s="84">
        <f>(C112+E112)*27%</f>
        <v>1.4094</v>
      </c>
      <c r="I112" s="8">
        <f t="shared" si="56"/>
        <v>3297996</v>
      </c>
      <c r="J112" s="5"/>
      <c r="K112" s="11"/>
      <c r="L112" s="8"/>
      <c r="M112" s="8">
        <f t="shared" si="57"/>
        <v>186153551.99999997</v>
      </c>
      <c r="N112" s="14">
        <f t="shared" si="58"/>
        <v>805</v>
      </c>
      <c r="O112" s="14">
        <v>35</v>
      </c>
      <c r="P112" s="13">
        <f t="shared" si="59"/>
        <v>155646.78260869565</v>
      </c>
      <c r="Q112" s="14">
        <v>0.2</v>
      </c>
      <c r="R112" s="6">
        <v>387</v>
      </c>
      <c r="S112" s="56">
        <f t="shared" si="60"/>
        <v>12047060.973913044</v>
      </c>
      <c r="T112" s="57"/>
    </row>
    <row r="113" spans="1:20" ht="18" customHeight="1" x14ac:dyDescent="0.2">
      <c r="A113" s="6">
        <v>3</v>
      </c>
      <c r="B113" s="5" t="s">
        <v>121</v>
      </c>
      <c r="C113" s="86">
        <v>3.66</v>
      </c>
      <c r="D113" s="8">
        <f t="shared" si="55"/>
        <v>8564400</v>
      </c>
      <c r="E113" s="9"/>
      <c r="F113" s="8"/>
      <c r="G113" s="8"/>
      <c r="H113" s="84">
        <f>(C113+E113)*13%</f>
        <v>0.47580000000000006</v>
      </c>
      <c r="I113" s="8">
        <f t="shared" si="56"/>
        <v>1113372.0000000002</v>
      </c>
      <c r="J113" s="5"/>
      <c r="K113" s="11"/>
      <c r="L113" s="8"/>
      <c r="M113" s="8">
        <f t="shared" si="57"/>
        <v>116133264</v>
      </c>
      <c r="N113" s="14">
        <f t="shared" si="58"/>
        <v>805</v>
      </c>
      <c r="O113" s="14">
        <v>35</v>
      </c>
      <c r="P113" s="13">
        <f t="shared" si="59"/>
        <v>97101.391304347839</v>
      </c>
      <c r="Q113" s="14">
        <v>0.2</v>
      </c>
      <c r="R113" s="6">
        <v>47</v>
      </c>
      <c r="S113" s="56">
        <f t="shared" si="60"/>
        <v>912753.0782608696</v>
      </c>
      <c r="T113" s="57"/>
    </row>
    <row r="114" spans="1:20" ht="18" customHeight="1" x14ac:dyDescent="0.2">
      <c r="A114" s="6">
        <v>4</v>
      </c>
      <c r="B114" s="5" t="s">
        <v>122</v>
      </c>
      <c r="C114" s="86">
        <v>3.66</v>
      </c>
      <c r="D114" s="8">
        <f t="shared" si="55"/>
        <v>8564400</v>
      </c>
      <c r="E114" s="9"/>
      <c r="F114" s="8"/>
      <c r="G114" s="8"/>
      <c r="H114" s="84">
        <f>(C114+E114)*18%</f>
        <v>0.65880000000000005</v>
      </c>
      <c r="I114" s="8">
        <f t="shared" si="56"/>
        <v>1541592.0000000002</v>
      </c>
      <c r="J114" s="5"/>
      <c r="K114" s="11"/>
      <c r="L114" s="8"/>
      <c r="M114" s="8">
        <f t="shared" si="57"/>
        <v>121271904</v>
      </c>
      <c r="N114" s="14">
        <f t="shared" si="58"/>
        <v>805</v>
      </c>
      <c r="O114" s="14">
        <v>35</v>
      </c>
      <c r="P114" s="13">
        <f t="shared" si="59"/>
        <v>101397.91304347827</v>
      </c>
      <c r="Q114" s="14">
        <v>0.2</v>
      </c>
      <c r="R114" s="6">
        <v>38</v>
      </c>
      <c r="S114" s="56">
        <f t="shared" si="60"/>
        <v>770624.13913043484</v>
      </c>
      <c r="T114" s="57"/>
    </row>
    <row r="115" spans="1:20" ht="18" customHeight="1" x14ac:dyDescent="0.2">
      <c r="A115" s="6">
        <v>5</v>
      </c>
      <c r="B115" s="5" t="s">
        <v>123</v>
      </c>
      <c r="C115" s="86">
        <v>4.68</v>
      </c>
      <c r="D115" s="8">
        <f t="shared" si="55"/>
        <v>10951200</v>
      </c>
      <c r="E115" s="9"/>
      <c r="F115" s="8"/>
      <c r="G115" s="8"/>
      <c r="H115" s="84">
        <f>(C115+E115)*25%</f>
        <v>1.17</v>
      </c>
      <c r="I115" s="8">
        <f t="shared" si="56"/>
        <v>2737800</v>
      </c>
      <c r="J115" s="5"/>
      <c r="K115" s="11"/>
      <c r="L115" s="8"/>
      <c r="M115" s="8">
        <f t="shared" si="57"/>
        <v>164268000</v>
      </c>
      <c r="N115" s="14">
        <f t="shared" si="58"/>
        <v>805</v>
      </c>
      <c r="O115" s="14">
        <v>35</v>
      </c>
      <c r="P115" s="13">
        <f t="shared" si="59"/>
        <v>137347.82608695654</v>
      </c>
      <c r="Q115" s="14">
        <v>0.2</v>
      </c>
      <c r="R115" s="6">
        <v>74</v>
      </c>
      <c r="S115" s="56">
        <f t="shared" si="60"/>
        <v>2032747.826086957</v>
      </c>
      <c r="T115" s="57"/>
    </row>
    <row r="116" spans="1:20" ht="18" customHeight="1" x14ac:dyDescent="0.2">
      <c r="A116" s="6">
        <v>6</v>
      </c>
      <c r="B116" s="5" t="s">
        <v>124</v>
      </c>
      <c r="C116" s="86">
        <v>3.66</v>
      </c>
      <c r="D116" s="8">
        <f t="shared" si="55"/>
        <v>8564400</v>
      </c>
      <c r="E116" s="9"/>
      <c r="F116" s="8"/>
      <c r="G116" s="8"/>
      <c r="H116" s="84">
        <f>(C116+E116)*12%</f>
        <v>0.43919999999999998</v>
      </c>
      <c r="I116" s="8">
        <f t="shared" si="56"/>
        <v>1027728</v>
      </c>
      <c r="J116" s="5"/>
      <c r="K116" s="11"/>
      <c r="L116" s="8"/>
      <c r="M116" s="8">
        <f t="shared" si="57"/>
        <v>115105536</v>
      </c>
      <c r="N116" s="14">
        <f t="shared" si="58"/>
        <v>805</v>
      </c>
      <c r="O116" s="14">
        <v>35</v>
      </c>
      <c r="P116" s="13">
        <f t="shared" si="59"/>
        <v>96242.086956521758</v>
      </c>
      <c r="Q116" s="14">
        <v>0.2</v>
      </c>
      <c r="R116" s="6">
        <v>34</v>
      </c>
      <c r="S116" s="56">
        <f t="shared" si="60"/>
        <v>654446.19130434794</v>
      </c>
      <c r="T116" s="57"/>
    </row>
    <row r="117" spans="1:20" ht="18" customHeight="1" x14ac:dyDescent="0.2">
      <c r="A117" s="6">
        <v>7</v>
      </c>
      <c r="B117" s="5" t="s">
        <v>125</v>
      </c>
      <c r="C117" s="86">
        <v>3</v>
      </c>
      <c r="D117" s="8">
        <f t="shared" si="55"/>
        <v>7020000</v>
      </c>
      <c r="E117" s="9"/>
      <c r="F117" s="8"/>
      <c r="G117" s="8"/>
      <c r="H117" s="84">
        <f>(C117+E117)*7%</f>
        <v>0.21000000000000002</v>
      </c>
      <c r="I117" s="8">
        <f t="shared" si="56"/>
        <v>491400.00000000006</v>
      </c>
      <c r="J117" s="5"/>
      <c r="K117" s="11"/>
      <c r="L117" s="8"/>
      <c r="M117" s="8">
        <f t="shared" si="57"/>
        <v>90136800</v>
      </c>
      <c r="N117" s="14">
        <f t="shared" si="58"/>
        <v>805</v>
      </c>
      <c r="O117" s="14">
        <v>35</v>
      </c>
      <c r="P117" s="13">
        <f t="shared" si="59"/>
        <v>75365.217391304352</v>
      </c>
      <c r="Q117" s="14">
        <v>0.2</v>
      </c>
      <c r="R117" s="6">
        <v>74</v>
      </c>
      <c r="S117" s="56">
        <f t="shared" si="60"/>
        <v>1115405.2173913044</v>
      </c>
      <c r="T117" s="57"/>
    </row>
    <row r="118" spans="1:20" ht="18" customHeight="1" x14ac:dyDescent="0.2">
      <c r="A118" s="6">
        <v>8</v>
      </c>
      <c r="B118" s="5" t="s">
        <v>126</v>
      </c>
      <c r="C118" s="86">
        <v>3.99</v>
      </c>
      <c r="D118" s="8">
        <f t="shared" si="55"/>
        <v>9336600</v>
      </c>
      <c r="E118" s="9"/>
      <c r="F118" s="8"/>
      <c r="G118" s="8"/>
      <c r="H118" s="84">
        <f>(C118+E118)*14%</f>
        <v>0.5586000000000001</v>
      </c>
      <c r="I118" s="8">
        <f t="shared" si="56"/>
        <v>1307124.0000000002</v>
      </c>
      <c r="J118" s="5"/>
      <c r="K118" s="11"/>
      <c r="L118" s="8"/>
      <c r="M118" s="8">
        <f t="shared" si="57"/>
        <v>127724688</v>
      </c>
      <c r="N118" s="14">
        <f t="shared" si="58"/>
        <v>805</v>
      </c>
      <c r="O118" s="14">
        <v>35</v>
      </c>
      <c r="P118" s="13">
        <f t="shared" si="59"/>
        <v>106793.21739130435</v>
      </c>
      <c r="Q118" s="14">
        <v>0.2</v>
      </c>
      <c r="R118" s="6">
        <v>95</v>
      </c>
      <c r="S118" s="56">
        <f t="shared" si="60"/>
        <v>2029071.1304347827</v>
      </c>
      <c r="T118" s="57"/>
    </row>
    <row r="119" spans="1:20" ht="18" customHeight="1" x14ac:dyDescent="0.2">
      <c r="A119" s="6">
        <v>9</v>
      </c>
      <c r="B119" s="5" t="s">
        <v>127</v>
      </c>
      <c r="C119" s="86">
        <v>4.34</v>
      </c>
      <c r="D119" s="8">
        <f t="shared" si="55"/>
        <v>10155600</v>
      </c>
      <c r="E119" s="9"/>
      <c r="F119" s="8"/>
      <c r="G119" s="8"/>
      <c r="H119" s="84">
        <f>(C119+E119)*22%</f>
        <v>0.95479999999999998</v>
      </c>
      <c r="I119" s="8">
        <f t="shared" si="56"/>
        <v>2234232</v>
      </c>
      <c r="J119" s="5"/>
      <c r="K119" s="11"/>
      <c r="L119" s="8"/>
      <c r="M119" s="8">
        <f t="shared" si="57"/>
        <v>148677984</v>
      </c>
      <c r="N119" s="14">
        <f t="shared" si="58"/>
        <v>805</v>
      </c>
      <c r="O119" s="14">
        <v>35</v>
      </c>
      <c r="P119" s="13">
        <f t="shared" si="59"/>
        <v>124312.69565217392</v>
      </c>
      <c r="Q119" s="14">
        <v>0.2</v>
      </c>
      <c r="R119" s="6">
        <v>32</v>
      </c>
      <c r="S119" s="56">
        <f t="shared" si="60"/>
        <v>795601.25217391318</v>
      </c>
      <c r="T119" s="57"/>
    </row>
    <row r="120" spans="1:20" ht="18" customHeight="1" x14ac:dyDescent="0.2">
      <c r="A120" s="6"/>
      <c r="B120" s="58"/>
      <c r="C120" s="68"/>
      <c r="D120" s="8"/>
      <c r="E120" s="59"/>
      <c r="F120" s="8"/>
      <c r="G120" s="8"/>
      <c r="H120" s="73"/>
      <c r="I120" s="8"/>
      <c r="J120" s="5"/>
      <c r="K120" s="11"/>
      <c r="L120" s="5"/>
      <c r="M120" s="8"/>
      <c r="N120" s="14"/>
      <c r="O120" s="14"/>
      <c r="P120" s="13"/>
      <c r="Q120" s="14"/>
      <c r="R120" s="14"/>
      <c r="S120" s="56"/>
      <c r="T120" s="57"/>
    </row>
    <row r="121" spans="1:20" ht="18" customHeight="1" x14ac:dyDescent="0.2">
      <c r="A121" s="46"/>
      <c r="B121" s="47" t="s">
        <v>421</v>
      </c>
      <c r="C121" s="74">
        <f t="shared" ref="C121:F121" si="62">SUM(C122:C130)</f>
        <v>33.64</v>
      </c>
      <c r="D121" s="75">
        <f t="shared" si="62"/>
        <v>78717600</v>
      </c>
      <c r="E121" s="169">
        <f t="shared" si="62"/>
        <v>0.3</v>
      </c>
      <c r="F121" s="75">
        <f t="shared" si="62"/>
        <v>702000</v>
      </c>
      <c r="G121" s="75"/>
      <c r="H121" s="75"/>
      <c r="I121" s="75">
        <f t="shared" ref="I121:K121" si="63">SUM(I122:I130)</f>
        <v>14082625.440000001</v>
      </c>
      <c r="J121" s="180">
        <f t="shared" si="63"/>
        <v>0.29880000000000001</v>
      </c>
      <c r="K121" s="76">
        <f t="shared" si="63"/>
        <v>699192</v>
      </c>
      <c r="L121" s="75"/>
      <c r="M121" s="75">
        <f t="shared" ref="M121:P121" si="64">SUM(M122:M130)</f>
        <v>1130417009.28</v>
      </c>
      <c r="N121" s="75">
        <f t="shared" si="64"/>
        <v>7245</v>
      </c>
      <c r="O121" s="75">
        <f t="shared" si="64"/>
        <v>315</v>
      </c>
      <c r="P121" s="75">
        <f t="shared" si="64"/>
        <v>945164.7234782608</v>
      </c>
      <c r="Q121" s="75"/>
      <c r="R121" s="77">
        <f>SUM(R122:R130)</f>
        <v>1188</v>
      </c>
      <c r="S121" s="77">
        <f>SUM(S122:S130)</f>
        <v>26346375.435130436</v>
      </c>
      <c r="T121" s="75"/>
    </row>
    <row r="122" spans="1:20" ht="18" customHeight="1" x14ac:dyDescent="0.2">
      <c r="A122" s="6">
        <v>1</v>
      </c>
      <c r="B122" s="72" t="s">
        <v>128</v>
      </c>
      <c r="C122" s="7">
        <v>3.66</v>
      </c>
      <c r="D122" s="8">
        <f t="shared" ref="D122:D130" si="65">2340000*C122</f>
        <v>8564400</v>
      </c>
      <c r="E122" s="73"/>
      <c r="F122" s="8"/>
      <c r="G122" s="8"/>
      <c r="H122" s="55">
        <v>0.15</v>
      </c>
      <c r="I122" s="8">
        <f t="shared" ref="I122:I130" si="66">(D122+F122+K122)*H122</f>
        <v>1284660</v>
      </c>
      <c r="J122" s="5"/>
      <c r="K122" s="11"/>
      <c r="L122" s="8"/>
      <c r="M122" s="8">
        <f t="shared" ref="M122:M130" si="67">(D122+F122+G122+I122+K122)*12</f>
        <v>118188720</v>
      </c>
      <c r="N122" s="14">
        <f t="shared" ref="N122:N130" si="68">23*O122</f>
        <v>805</v>
      </c>
      <c r="O122" s="14">
        <v>35</v>
      </c>
      <c r="P122" s="13">
        <f t="shared" ref="P122:P130" si="69">((M122/N122)*(O122/52))</f>
        <v>98820</v>
      </c>
      <c r="Q122" s="14">
        <v>0.2</v>
      </c>
      <c r="R122" s="6">
        <v>378</v>
      </c>
      <c r="S122" s="56">
        <f t="shared" ref="S122:S130" si="70">(P122*Q122*R122)</f>
        <v>7470792</v>
      </c>
      <c r="T122" s="57"/>
    </row>
    <row r="123" spans="1:20" ht="18" customHeight="1" x14ac:dyDescent="0.2">
      <c r="A123" s="6">
        <v>2</v>
      </c>
      <c r="B123" s="72" t="s">
        <v>129</v>
      </c>
      <c r="C123" s="7">
        <v>5.0199999999999996</v>
      </c>
      <c r="D123" s="8">
        <f t="shared" si="65"/>
        <v>11746799.999999998</v>
      </c>
      <c r="E123" s="73"/>
      <c r="F123" s="8"/>
      <c r="G123" s="8"/>
      <c r="H123" s="55">
        <v>0.27</v>
      </c>
      <c r="I123" s="8">
        <f t="shared" si="66"/>
        <v>3171635.9999999995</v>
      </c>
      <c r="J123" s="5"/>
      <c r="K123" s="11"/>
      <c r="L123" s="8"/>
      <c r="M123" s="8">
        <f t="shared" si="67"/>
        <v>179021231.99999997</v>
      </c>
      <c r="N123" s="14">
        <f t="shared" si="68"/>
        <v>805</v>
      </c>
      <c r="O123" s="14">
        <v>35</v>
      </c>
      <c r="P123" s="13">
        <f t="shared" si="69"/>
        <v>149683.30434782608</v>
      </c>
      <c r="Q123" s="14">
        <v>0.2</v>
      </c>
      <c r="R123" s="6">
        <v>378</v>
      </c>
      <c r="S123" s="56">
        <f t="shared" si="70"/>
        <v>11316057.808695652</v>
      </c>
      <c r="T123" s="57"/>
    </row>
    <row r="124" spans="1:20" ht="18" customHeight="1" x14ac:dyDescent="0.2">
      <c r="A124" s="6">
        <v>3</v>
      </c>
      <c r="B124" s="72" t="s">
        <v>130</v>
      </c>
      <c r="C124" s="7">
        <v>3.66</v>
      </c>
      <c r="D124" s="8">
        <f t="shared" si="65"/>
        <v>8564400</v>
      </c>
      <c r="E124" s="87">
        <v>0.3</v>
      </c>
      <c r="F124" s="8">
        <f t="shared" ref="F124" si="71">(E124*2340000)</f>
        <v>702000</v>
      </c>
      <c r="G124" s="8"/>
      <c r="H124" s="55">
        <v>0.15</v>
      </c>
      <c r="I124" s="8">
        <f t="shared" si="66"/>
        <v>1389960</v>
      </c>
      <c r="J124" s="5"/>
      <c r="K124" s="11"/>
      <c r="L124" s="8"/>
      <c r="M124" s="8">
        <f t="shared" si="67"/>
        <v>127876320</v>
      </c>
      <c r="N124" s="14">
        <f t="shared" si="68"/>
        <v>805</v>
      </c>
      <c r="O124" s="14">
        <v>35</v>
      </c>
      <c r="P124" s="13">
        <f t="shared" si="69"/>
        <v>106920</v>
      </c>
      <c r="Q124" s="14">
        <v>0.2</v>
      </c>
      <c r="R124" s="6">
        <v>36</v>
      </c>
      <c r="S124" s="56">
        <f t="shared" si="70"/>
        <v>769824</v>
      </c>
      <c r="T124" s="57"/>
    </row>
    <row r="125" spans="1:20" ht="18" customHeight="1" x14ac:dyDescent="0.2">
      <c r="A125" s="6">
        <v>4</v>
      </c>
      <c r="B125" s="72" t="s">
        <v>131</v>
      </c>
      <c r="C125" s="7">
        <v>2.67</v>
      </c>
      <c r="D125" s="8">
        <f t="shared" si="65"/>
        <v>6247800</v>
      </c>
      <c r="E125" s="73"/>
      <c r="F125" s="8"/>
      <c r="G125" s="8"/>
      <c r="H125" s="55">
        <v>0.06</v>
      </c>
      <c r="I125" s="8">
        <f t="shared" si="66"/>
        <v>374868</v>
      </c>
      <c r="J125" s="5"/>
      <c r="K125" s="11"/>
      <c r="L125" s="8"/>
      <c r="M125" s="8">
        <f t="shared" si="67"/>
        <v>79472016</v>
      </c>
      <c r="N125" s="14">
        <f t="shared" si="68"/>
        <v>805</v>
      </c>
      <c r="O125" s="14">
        <v>35</v>
      </c>
      <c r="P125" s="13">
        <f t="shared" si="69"/>
        <v>66448.173913043487</v>
      </c>
      <c r="Q125" s="14">
        <v>0.2</v>
      </c>
      <c r="R125" s="6">
        <v>144</v>
      </c>
      <c r="S125" s="56">
        <f t="shared" si="70"/>
        <v>1913707.4086956526</v>
      </c>
      <c r="T125" s="57"/>
    </row>
    <row r="126" spans="1:20" ht="18" customHeight="1" x14ac:dyDescent="0.2">
      <c r="A126" s="6">
        <v>5</v>
      </c>
      <c r="B126" s="72" t="s">
        <v>132</v>
      </c>
      <c r="C126" s="7">
        <v>3.66</v>
      </c>
      <c r="D126" s="8">
        <f t="shared" si="65"/>
        <v>8564400</v>
      </c>
      <c r="E126" s="73"/>
      <c r="F126" s="8"/>
      <c r="G126" s="8"/>
      <c r="H126" s="55">
        <v>0.13</v>
      </c>
      <c r="I126" s="8">
        <f t="shared" si="66"/>
        <v>1113372</v>
      </c>
      <c r="J126" s="5"/>
      <c r="K126" s="11"/>
      <c r="L126" s="8"/>
      <c r="M126" s="8">
        <f t="shared" si="67"/>
        <v>116133264</v>
      </c>
      <c r="N126" s="14">
        <f t="shared" si="68"/>
        <v>805</v>
      </c>
      <c r="O126" s="14">
        <v>35</v>
      </c>
      <c r="P126" s="13">
        <f t="shared" si="69"/>
        <v>97101.391304347839</v>
      </c>
      <c r="Q126" s="14">
        <v>0.2</v>
      </c>
      <c r="R126" s="6">
        <v>36</v>
      </c>
      <c r="S126" s="56">
        <f t="shared" si="70"/>
        <v>699130.01739130437</v>
      </c>
      <c r="T126" s="57"/>
    </row>
    <row r="127" spans="1:20" ht="18" customHeight="1" x14ac:dyDescent="0.2">
      <c r="A127" s="6">
        <v>6</v>
      </c>
      <c r="B127" s="72" t="s">
        <v>133</v>
      </c>
      <c r="C127" s="7">
        <v>3.99</v>
      </c>
      <c r="D127" s="8">
        <f t="shared" si="65"/>
        <v>9336600</v>
      </c>
      <c r="E127" s="73"/>
      <c r="F127" s="8"/>
      <c r="G127" s="8"/>
      <c r="H127" s="55">
        <v>0.16</v>
      </c>
      <c r="I127" s="8">
        <f t="shared" si="66"/>
        <v>1493856</v>
      </c>
      <c r="J127" s="5"/>
      <c r="K127" s="11"/>
      <c r="L127" s="8"/>
      <c r="M127" s="8">
        <f t="shared" si="67"/>
        <v>129965472</v>
      </c>
      <c r="N127" s="14">
        <f t="shared" si="68"/>
        <v>805</v>
      </c>
      <c r="O127" s="14">
        <v>35</v>
      </c>
      <c r="P127" s="13">
        <f t="shared" si="69"/>
        <v>108666.78260869566</v>
      </c>
      <c r="Q127" s="14">
        <v>0.2</v>
      </c>
      <c r="R127" s="6">
        <v>36</v>
      </c>
      <c r="S127" s="56">
        <f t="shared" si="70"/>
        <v>782400.83478260878</v>
      </c>
      <c r="T127" s="57"/>
    </row>
    <row r="128" spans="1:20" ht="18" customHeight="1" x14ac:dyDescent="0.2">
      <c r="A128" s="6">
        <v>7</v>
      </c>
      <c r="B128" s="72" t="s">
        <v>134</v>
      </c>
      <c r="C128" s="7">
        <v>2.34</v>
      </c>
      <c r="D128" s="8">
        <f t="shared" si="65"/>
        <v>5475600</v>
      </c>
      <c r="E128" s="73"/>
      <c r="F128" s="8"/>
      <c r="G128" s="8"/>
      <c r="H128" s="55">
        <v>0.05</v>
      </c>
      <c r="I128" s="8">
        <f t="shared" si="66"/>
        <v>273780</v>
      </c>
      <c r="J128" s="5"/>
      <c r="K128" s="11"/>
      <c r="L128" s="8"/>
      <c r="M128" s="8">
        <f t="shared" si="67"/>
        <v>68992560</v>
      </c>
      <c r="N128" s="14">
        <f t="shared" si="68"/>
        <v>805</v>
      </c>
      <c r="O128" s="14">
        <v>35</v>
      </c>
      <c r="P128" s="13">
        <f t="shared" si="69"/>
        <v>57686.086956521744</v>
      </c>
      <c r="Q128" s="14">
        <v>0.2</v>
      </c>
      <c r="R128" s="6">
        <v>72</v>
      </c>
      <c r="S128" s="56">
        <f t="shared" si="70"/>
        <v>830679.6521739132</v>
      </c>
      <c r="T128" s="57"/>
    </row>
    <row r="129" spans="1:20" ht="18" customHeight="1" x14ac:dyDescent="0.2">
      <c r="A129" s="6">
        <v>8</v>
      </c>
      <c r="B129" s="72" t="s">
        <v>80</v>
      </c>
      <c r="C129" s="7">
        <v>4.9800000000000004</v>
      </c>
      <c r="D129" s="8">
        <f t="shared" si="65"/>
        <v>11653200.000000002</v>
      </c>
      <c r="E129" s="73"/>
      <c r="F129" s="8"/>
      <c r="G129" s="8"/>
      <c r="H129" s="55">
        <v>0.32</v>
      </c>
      <c r="I129" s="8">
        <f t="shared" si="66"/>
        <v>3952765.4400000009</v>
      </c>
      <c r="J129" s="187">
        <v>0.29880000000000001</v>
      </c>
      <c r="K129" s="11">
        <f t="shared" ref="K129" si="72">J129*2340000</f>
        <v>699192</v>
      </c>
      <c r="L129" s="8"/>
      <c r="M129" s="8">
        <f t="shared" si="67"/>
        <v>195661889.28000003</v>
      </c>
      <c r="N129" s="14">
        <f t="shared" si="68"/>
        <v>805</v>
      </c>
      <c r="O129" s="14">
        <v>35</v>
      </c>
      <c r="P129" s="13">
        <f t="shared" si="69"/>
        <v>163596.8973913044</v>
      </c>
      <c r="Q129" s="14">
        <v>0.2</v>
      </c>
      <c r="R129" s="6">
        <v>36</v>
      </c>
      <c r="S129" s="56">
        <f t="shared" si="70"/>
        <v>1177897.6612173917</v>
      </c>
      <c r="T129" s="57"/>
    </row>
    <row r="130" spans="1:20" ht="18" customHeight="1" x14ac:dyDescent="0.2">
      <c r="A130" s="6">
        <v>9</v>
      </c>
      <c r="B130" s="72" t="s">
        <v>135</v>
      </c>
      <c r="C130" s="7">
        <v>3.66</v>
      </c>
      <c r="D130" s="8">
        <f t="shared" si="65"/>
        <v>8564400</v>
      </c>
      <c r="E130" s="73"/>
      <c r="F130" s="8"/>
      <c r="G130" s="8"/>
      <c r="H130" s="55">
        <v>0.12</v>
      </c>
      <c r="I130" s="8">
        <f t="shared" si="66"/>
        <v>1027728</v>
      </c>
      <c r="J130" s="5"/>
      <c r="K130" s="11"/>
      <c r="L130" s="8"/>
      <c r="M130" s="8">
        <f t="shared" si="67"/>
        <v>115105536</v>
      </c>
      <c r="N130" s="14">
        <f t="shared" si="68"/>
        <v>805</v>
      </c>
      <c r="O130" s="14">
        <v>35</v>
      </c>
      <c r="P130" s="13">
        <f t="shared" si="69"/>
        <v>96242.086956521758</v>
      </c>
      <c r="Q130" s="14">
        <v>0.2</v>
      </c>
      <c r="R130" s="6">
        <v>72</v>
      </c>
      <c r="S130" s="56">
        <f t="shared" si="70"/>
        <v>1385886.0521739135</v>
      </c>
      <c r="T130" s="57"/>
    </row>
    <row r="131" spans="1:20" ht="18" customHeight="1" x14ac:dyDescent="0.2">
      <c r="A131" s="6"/>
      <c r="B131" s="78"/>
      <c r="C131" s="79"/>
      <c r="D131" s="8"/>
      <c r="E131" s="59"/>
      <c r="F131" s="8"/>
      <c r="G131" s="8"/>
      <c r="H131" s="73"/>
      <c r="I131" s="8"/>
      <c r="J131" s="5"/>
      <c r="K131" s="11"/>
      <c r="L131" s="5"/>
      <c r="M131" s="8"/>
      <c r="N131" s="14"/>
      <c r="O131" s="14"/>
      <c r="P131" s="13"/>
      <c r="Q131" s="14"/>
      <c r="R131" s="14"/>
      <c r="S131" s="56"/>
      <c r="T131" s="57"/>
    </row>
    <row r="132" spans="1:20" ht="18" customHeight="1" x14ac:dyDescent="0.2">
      <c r="A132" s="46"/>
      <c r="B132" s="47" t="s">
        <v>422</v>
      </c>
      <c r="C132" s="74">
        <f t="shared" ref="C132:D132" si="73">SUM(C133:C138)</f>
        <v>22.96</v>
      </c>
      <c r="D132" s="75">
        <f t="shared" si="73"/>
        <v>53726400</v>
      </c>
      <c r="E132" s="75"/>
      <c r="F132" s="75"/>
      <c r="G132" s="75"/>
      <c r="H132" s="75"/>
      <c r="I132" s="75">
        <f t="shared" ref="I132" si="74">SUM(I133:I138)</f>
        <v>8843796</v>
      </c>
      <c r="J132" s="75"/>
      <c r="K132" s="76"/>
      <c r="L132" s="75"/>
      <c r="M132" s="75">
        <f t="shared" ref="M132:P132" si="75">SUM(M133:M138)</f>
        <v>750842352</v>
      </c>
      <c r="N132" s="75">
        <f t="shared" si="75"/>
        <v>4830</v>
      </c>
      <c r="O132" s="75">
        <f t="shared" si="75"/>
        <v>210</v>
      </c>
      <c r="P132" s="75">
        <f t="shared" si="75"/>
        <v>627794.60869565222</v>
      </c>
      <c r="Q132" s="75"/>
      <c r="R132" s="77">
        <f>SUM(R133:R138)</f>
        <v>561</v>
      </c>
      <c r="S132" s="77">
        <f>SUM(S133:S138)</f>
        <v>14033777.321739132</v>
      </c>
      <c r="T132" s="75"/>
    </row>
    <row r="133" spans="1:20" ht="18" customHeight="1" x14ac:dyDescent="0.2">
      <c r="A133" s="6">
        <v>1</v>
      </c>
      <c r="B133" s="78" t="s">
        <v>136</v>
      </c>
      <c r="C133" s="79">
        <v>4.6500000000000004</v>
      </c>
      <c r="D133" s="8">
        <f t="shared" ref="D133:D138" si="76">2340000*C133</f>
        <v>10881000</v>
      </c>
      <c r="E133" s="73"/>
      <c r="F133" s="8"/>
      <c r="G133" s="8"/>
      <c r="H133" s="73">
        <v>0.25</v>
      </c>
      <c r="I133" s="8">
        <f t="shared" ref="I133:I138" si="77">(D133+F133+K133)*H133</f>
        <v>2720250</v>
      </c>
      <c r="J133" s="5"/>
      <c r="K133" s="11"/>
      <c r="L133" s="8"/>
      <c r="M133" s="8">
        <f t="shared" ref="M133:M138" si="78">(D133+F133+G133+I133+K133)*12</f>
        <v>163215000</v>
      </c>
      <c r="N133" s="14">
        <f t="shared" ref="N133:N138" si="79">23*O133</f>
        <v>805</v>
      </c>
      <c r="O133" s="14">
        <v>35</v>
      </c>
      <c r="P133" s="13">
        <f t="shared" ref="P133:P138" si="80">((M133/N133)*(O133/52))</f>
        <v>136467.39130434784</v>
      </c>
      <c r="Q133" s="14">
        <v>0.2</v>
      </c>
      <c r="R133" s="14">
        <v>391</v>
      </c>
      <c r="S133" s="56">
        <f t="shared" ref="S133:S138" si="81">(P133*Q133*R133)</f>
        <v>10671750.000000002</v>
      </c>
      <c r="T133" s="57"/>
    </row>
    <row r="134" spans="1:20" ht="18" customHeight="1" x14ac:dyDescent="0.2">
      <c r="A134" s="6">
        <v>2</v>
      </c>
      <c r="B134" s="78" t="s">
        <v>137</v>
      </c>
      <c r="C134" s="79">
        <v>3.66</v>
      </c>
      <c r="D134" s="8">
        <f t="shared" si="76"/>
        <v>8564400</v>
      </c>
      <c r="E134" s="73"/>
      <c r="F134" s="8"/>
      <c r="G134" s="8"/>
      <c r="H134" s="73">
        <v>0.14000000000000001</v>
      </c>
      <c r="I134" s="8">
        <f t="shared" si="77"/>
        <v>1199016</v>
      </c>
      <c r="J134" s="5"/>
      <c r="K134" s="11"/>
      <c r="L134" s="8"/>
      <c r="M134" s="8">
        <f t="shared" si="78"/>
        <v>117160992</v>
      </c>
      <c r="N134" s="14">
        <f t="shared" si="79"/>
        <v>805</v>
      </c>
      <c r="O134" s="14">
        <v>35</v>
      </c>
      <c r="P134" s="13">
        <f t="shared" si="80"/>
        <v>97960.695652173919</v>
      </c>
      <c r="Q134" s="14">
        <v>0.2</v>
      </c>
      <c r="R134" s="14">
        <v>34</v>
      </c>
      <c r="S134" s="56">
        <f t="shared" si="81"/>
        <v>666132.73043478269</v>
      </c>
      <c r="T134" s="57"/>
    </row>
    <row r="135" spans="1:20" ht="18" customHeight="1" x14ac:dyDescent="0.2">
      <c r="A135" s="6">
        <v>3</v>
      </c>
      <c r="B135" s="78" t="s">
        <v>138</v>
      </c>
      <c r="C135" s="79">
        <v>3.66</v>
      </c>
      <c r="D135" s="8">
        <f t="shared" si="76"/>
        <v>8564400</v>
      </c>
      <c r="E135" s="73"/>
      <c r="F135" s="8"/>
      <c r="G135" s="8"/>
      <c r="H135" s="73">
        <v>0.12</v>
      </c>
      <c r="I135" s="8">
        <f t="shared" si="77"/>
        <v>1027728</v>
      </c>
      <c r="J135" s="5"/>
      <c r="K135" s="11"/>
      <c r="L135" s="8"/>
      <c r="M135" s="8">
        <f t="shared" si="78"/>
        <v>115105536</v>
      </c>
      <c r="N135" s="14">
        <f t="shared" si="79"/>
        <v>805</v>
      </c>
      <c r="O135" s="14">
        <v>35</v>
      </c>
      <c r="P135" s="13">
        <f t="shared" si="80"/>
        <v>96242.086956521758</v>
      </c>
      <c r="Q135" s="14">
        <v>0.2</v>
      </c>
      <c r="R135" s="14">
        <v>68</v>
      </c>
      <c r="S135" s="56">
        <f t="shared" si="81"/>
        <v>1308892.3826086959</v>
      </c>
      <c r="T135" s="57"/>
    </row>
    <row r="136" spans="1:20" ht="18" customHeight="1" x14ac:dyDescent="0.2">
      <c r="A136" s="6">
        <v>4</v>
      </c>
      <c r="B136" s="78" t="s">
        <v>139</v>
      </c>
      <c r="C136" s="79">
        <v>4</v>
      </c>
      <c r="D136" s="8">
        <f t="shared" si="76"/>
        <v>9360000</v>
      </c>
      <c r="E136" s="73"/>
      <c r="F136" s="8"/>
      <c r="G136" s="8"/>
      <c r="H136" s="73">
        <v>0.18</v>
      </c>
      <c r="I136" s="8">
        <f t="shared" si="77"/>
        <v>1684800</v>
      </c>
      <c r="J136" s="5"/>
      <c r="K136" s="11"/>
      <c r="L136" s="8"/>
      <c r="M136" s="8">
        <f t="shared" si="78"/>
        <v>132537600</v>
      </c>
      <c r="N136" s="14">
        <f t="shared" si="79"/>
        <v>805</v>
      </c>
      <c r="O136" s="14">
        <v>35</v>
      </c>
      <c r="P136" s="13">
        <f t="shared" si="80"/>
        <v>110817.39130434784</v>
      </c>
      <c r="Q136" s="14">
        <v>0.2</v>
      </c>
      <c r="R136" s="14">
        <v>34</v>
      </c>
      <c r="S136" s="56">
        <f t="shared" si="81"/>
        <v>753558.2608695653</v>
      </c>
      <c r="T136" s="57"/>
    </row>
    <row r="137" spans="1:20" ht="18" customHeight="1" x14ac:dyDescent="0.2">
      <c r="A137" s="6">
        <v>5</v>
      </c>
      <c r="B137" s="78" t="s">
        <v>140</v>
      </c>
      <c r="C137" s="79">
        <v>3.66</v>
      </c>
      <c r="D137" s="8">
        <f t="shared" si="76"/>
        <v>8564400</v>
      </c>
      <c r="E137" s="73"/>
      <c r="F137" s="8"/>
      <c r="G137" s="8"/>
      <c r="H137" s="73">
        <v>0.14000000000000001</v>
      </c>
      <c r="I137" s="8">
        <f t="shared" si="77"/>
        <v>1199016</v>
      </c>
      <c r="J137" s="5"/>
      <c r="K137" s="11"/>
      <c r="L137" s="8"/>
      <c r="M137" s="8">
        <f t="shared" si="78"/>
        <v>117160992</v>
      </c>
      <c r="N137" s="14">
        <f t="shared" si="79"/>
        <v>805</v>
      </c>
      <c r="O137" s="14">
        <v>35</v>
      </c>
      <c r="P137" s="13">
        <f t="shared" si="80"/>
        <v>97960.695652173919</v>
      </c>
      <c r="Q137" s="14">
        <v>0.2</v>
      </c>
      <c r="R137" s="14">
        <v>17</v>
      </c>
      <c r="S137" s="56">
        <f t="shared" si="81"/>
        <v>333066.36521739134</v>
      </c>
      <c r="T137" s="57"/>
    </row>
    <row r="138" spans="1:20" ht="18" customHeight="1" x14ac:dyDescent="0.2">
      <c r="A138" s="6">
        <v>6</v>
      </c>
      <c r="B138" s="78" t="s">
        <v>141</v>
      </c>
      <c r="C138" s="79">
        <v>3.33</v>
      </c>
      <c r="D138" s="8">
        <f t="shared" si="76"/>
        <v>7792200</v>
      </c>
      <c r="E138" s="73"/>
      <c r="F138" s="8"/>
      <c r="G138" s="8"/>
      <c r="H138" s="73">
        <v>0.13</v>
      </c>
      <c r="I138" s="8">
        <f t="shared" si="77"/>
        <v>1012986</v>
      </c>
      <c r="J138" s="5"/>
      <c r="K138" s="11"/>
      <c r="L138" s="8"/>
      <c r="M138" s="8">
        <f t="shared" si="78"/>
        <v>105662232</v>
      </c>
      <c r="N138" s="14">
        <f t="shared" si="79"/>
        <v>805</v>
      </c>
      <c r="O138" s="14">
        <v>35</v>
      </c>
      <c r="P138" s="13">
        <f t="shared" si="80"/>
        <v>88346.34782608696</v>
      </c>
      <c r="Q138" s="14">
        <v>0.2</v>
      </c>
      <c r="R138" s="14">
        <v>17</v>
      </c>
      <c r="S138" s="56">
        <f t="shared" si="81"/>
        <v>300377.58260869567</v>
      </c>
      <c r="T138" s="57"/>
    </row>
    <row r="139" spans="1:20" ht="18" customHeight="1" x14ac:dyDescent="0.2">
      <c r="A139" s="6"/>
      <c r="B139" s="78"/>
      <c r="C139" s="79"/>
      <c r="D139" s="8"/>
      <c r="E139" s="73"/>
      <c r="F139" s="8"/>
      <c r="G139" s="8"/>
      <c r="H139" s="73"/>
      <c r="I139" s="8"/>
      <c r="J139" s="5"/>
      <c r="K139" s="11"/>
      <c r="L139" s="5"/>
      <c r="M139" s="8"/>
      <c r="N139" s="14"/>
      <c r="O139" s="14"/>
      <c r="P139" s="13"/>
      <c r="Q139" s="14"/>
      <c r="R139" s="14"/>
      <c r="S139" s="56"/>
      <c r="T139" s="57"/>
    </row>
    <row r="140" spans="1:20" ht="18" customHeight="1" x14ac:dyDescent="0.2">
      <c r="A140" s="46"/>
      <c r="B140" s="47" t="s">
        <v>423</v>
      </c>
      <c r="C140" s="88">
        <f t="shared" ref="C140:D140" si="82">SUM(C141:C148)</f>
        <v>29.940000000000005</v>
      </c>
      <c r="D140" s="89">
        <f t="shared" si="82"/>
        <v>70059600</v>
      </c>
      <c r="E140" s="89"/>
      <c r="F140" s="89"/>
      <c r="G140" s="89"/>
      <c r="H140" s="89"/>
      <c r="I140" s="89">
        <f t="shared" ref="I140" si="83">SUM(I141:I148)</f>
        <v>12361518</v>
      </c>
      <c r="J140" s="89"/>
      <c r="K140" s="90"/>
      <c r="L140" s="89"/>
      <c r="M140" s="89">
        <f t="shared" ref="M140:P140" si="84">SUM(M141:M148)</f>
        <v>989053416</v>
      </c>
      <c r="N140" s="89">
        <f t="shared" si="84"/>
        <v>6440</v>
      </c>
      <c r="O140" s="89">
        <f t="shared" si="84"/>
        <v>280</v>
      </c>
      <c r="P140" s="89">
        <f t="shared" si="84"/>
        <v>826967.73913043481</v>
      </c>
      <c r="Q140" s="89"/>
      <c r="R140" s="91">
        <f>SUM(R141:R148)</f>
        <v>1116</v>
      </c>
      <c r="S140" s="91">
        <f>SUM(S141:S148)</f>
        <v>25145149.773913048</v>
      </c>
      <c r="T140" s="92"/>
    </row>
    <row r="141" spans="1:20" ht="18" customHeight="1" x14ac:dyDescent="0.2">
      <c r="A141" s="6">
        <v>1</v>
      </c>
      <c r="B141" s="93" t="s">
        <v>142</v>
      </c>
      <c r="C141" s="7">
        <v>3.99</v>
      </c>
      <c r="D141" s="8">
        <f t="shared" ref="D141:D148" si="85">2340000*C141</f>
        <v>9336600</v>
      </c>
      <c r="E141" s="73"/>
      <c r="F141" s="8"/>
      <c r="G141" s="8"/>
      <c r="H141" s="55">
        <v>0.21</v>
      </c>
      <c r="I141" s="8">
        <f t="shared" ref="I141:I148" si="86">(D141+F141+K141)*H141</f>
        <v>1960686</v>
      </c>
      <c r="J141" s="5"/>
      <c r="K141" s="11"/>
      <c r="L141" s="8"/>
      <c r="M141" s="8">
        <f t="shared" ref="M141:M148" si="87">(D141+F141+G141+I141+K141)*12</f>
        <v>135567432</v>
      </c>
      <c r="N141" s="14">
        <f t="shared" ref="N141:N148" si="88">23*O141</f>
        <v>805</v>
      </c>
      <c r="O141" s="14">
        <v>35</v>
      </c>
      <c r="P141" s="13">
        <f t="shared" ref="P141:P148" si="89">((M141/N141)*(O141/52))</f>
        <v>113350.69565217393</v>
      </c>
      <c r="Q141" s="14">
        <v>0.2</v>
      </c>
      <c r="R141" s="6">
        <v>360</v>
      </c>
      <c r="S141" s="56">
        <f t="shared" ref="S141:S148" si="90">(P141*Q141*R141)</f>
        <v>8161250.0869565243</v>
      </c>
      <c r="T141" s="57"/>
    </row>
    <row r="142" spans="1:20" ht="18" customHeight="1" x14ac:dyDescent="0.2">
      <c r="A142" s="6">
        <v>2</v>
      </c>
      <c r="B142" s="93" t="s">
        <v>143</v>
      </c>
      <c r="C142" s="7">
        <v>4.32</v>
      </c>
      <c r="D142" s="8">
        <f t="shared" si="85"/>
        <v>10108800</v>
      </c>
      <c r="E142" s="73"/>
      <c r="F142" s="8"/>
      <c r="G142" s="8"/>
      <c r="H142" s="55">
        <v>0.28000000000000003</v>
      </c>
      <c r="I142" s="8">
        <f t="shared" si="86"/>
        <v>2830464.0000000005</v>
      </c>
      <c r="J142" s="5"/>
      <c r="K142" s="11"/>
      <c r="L142" s="8"/>
      <c r="M142" s="8">
        <f t="shared" si="87"/>
        <v>155271168</v>
      </c>
      <c r="N142" s="14">
        <f t="shared" si="88"/>
        <v>805</v>
      </c>
      <c r="O142" s="14">
        <v>35</v>
      </c>
      <c r="P142" s="13">
        <f t="shared" si="89"/>
        <v>129825.39130434784</v>
      </c>
      <c r="Q142" s="14">
        <v>0.2</v>
      </c>
      <c r="R142" s="6">
        <v>360</v>
      </c>
      <c r="S142" s="56">
        <f t="shared" si="90"/>
        <v>9347428.1739130449</v>
      </c>
      <c r="T142" s="57"/>
    </row>
    <row r="143" spans="1:20" ht="18" customHeight="1" x14ac:dyDescent="0.2">
      <c r="A143" s="6">
        <v>3</v>
      </c>
      <c r="B143" s="93" t="s">
        <v>144</v>
      </c>
      <c r="C143" s="7">
        <v>3.66</v>
      </c>
      <c r="D143" s="8">
        <f t="shared" si="85"/>
        <v>8564400</v>
      </c>
      <c r="E143" s="73"/>
      <c r="F143" s="8"/>
      <c r="G143" s="8"/>
      <c r="H143" s="55">
        <v>0.13</v>
      </c>
      <c r="I143" s="8">
        <f t="shared" si="86"/>
        <v>1113372</v>
      </c>
      <c r="J143" s="5"/>
      <c r="K143" s="11"/>
      <c r="L143" s="8"/>
      <c r="M143" s="8">
        <f t="shared" si="87"/>
        <v>116133264</v>
      </c>
      <c r="N143" s="14">
        <f t="shared" si="88"/>
        <v>805</v>
      </c>
      <c r="O143" s="14">
        <v>35</v>
      </c>
      <c r="P143" s="13">
        <f t="shared" si="89"/>
        <v>97101.391304347839</v>
      </c>
      <c r="Q143" s="14">
        <v>0.2</v>
      </c>
      <c r="R143" s="6">
        <v>144</v>
      </c>
      <c r="S143" s="56">
        <f t="shared" si="90"/>
        <v>2796520.0695652175</v>
      </c>
      <c r="T143" s="57"/>
    </row>
    <row r="144" spans="1:20" ht="18" customHeight="1" x14ac:dyDescent="0.2">
      <c r="A144" s="6">
        <v>4</v>
      </c>
      <c r="B144" s="93" t="s">
        <v>145</v>
      </c>
      <c r="C144" s="7">
        <v>3.33</v>
      </c>
      <c r="D144" s="8">
        <f t="shared" si="85"/>
        <v>7792200</v>
      </c>
      <c r="E144" s="73"/>
      <c r="F144" s="8"/>
      <c r="G144" s="8"/>
      <c r="H144" s="55">
        <v>0.12</v>
      </c>
      <c r="I144" s="8">
        <f t="shared" si="86"/>
        <v>935064</v>
      </c>
      <c r="J144" s="5"/>
      <c r="K144" s="11"/>
      <c r="L144" s="8"/>
      <c r="M144" s="8">
        <f t="shared" si="87"/>
        <v>104727168</v>
      </c>
      <c r="N144" s="14">
        <f t="shared" si="88"/>
        <v>805</v>
      </c>
      <c r="O144" s="14">
        <v>35</v>
      </c>
      <c r="P144" s="13">
        <f t="shared" si="89"/>
        <v>87564.521739130447</v>
      </c>
      <c r="Q144" s="14">
        <v>0.2</v>
      </c>
      <c r="R144" s="6">
        <v>72</v>
      </c>
      <c r="S144" s="56">
        <f t="shared" si="90"/>
        <v>1260929.1130434785</v>
      </c>
      <c r="T144" s="57"/>
    </row>
    <row r="145" spans="1:20" ht="18" customHeight="1" x14ac:dyDescent="0.2">
      <c r="A145" s="6">
        <v>5</v>
      </c>
      <c r="B145" s="93" t="s">
        <v>146</v>
      </c>
      <c r="C145" s="7">
        <v>3.66</v>
      </c>
      <c r="D145" s="8">
        <f t="shared" si="85"/>
        <v>8564400</v>
      </c>
      <c r="E145" s="73"/>
      <c r="F145" s="8"/>
      <c r="G145" s="8"/>
      <c r="H145" s="55">
        <v>0.14000000000000001</v>
      </c>
      <c r="I145" s="8">
        <f t="shared" si="86"/>
        <v>1199016</v>
      </c>
      <c r="J145" s="5"/>
      <c r="K145" s="11"/>
      <c r="L145" s="8"/>
      <c r="M145" s="8">
        <f t="shared" si="87"/>
        <v>117160992</v>
      </c>
      <c r="N145" s="14">
        <f t="shared" si="88"/>
        <v>805</v>
      </c>
      <c r="O145" s="14">
        <v>35</v>
      </c>
      <c r="P145" s="13">
        <f t="shared" si="89"/>
        <v>97960.695652173919</v>
      </c>
      <c r="Q145" s="14">
        <v>0.2</v>
      </c>
      <c r="R145" s="6">
        <v>72</v>
      </c>
      <c r="S145" s="56">
        <f t="shared" si="90"/>
        <v>1410634.0173913045</v>
      </c>
      <c r="T145" s="57"/>
    </row>
    <row r="146" spans="1:20" ht="18" customHeight="1" x14ac:dyDescent="0.2">
      <c r="A146" s="6">
        <v>6</v>
      </c>
      <c r="B146" s="93" t="s">
        <v>147</v>
      </c>
      <c r="C146" s="7">
        <v>3.99</v>
      </c>
      <c r="D146" s="8">
        <f t="shared" si="85"/>
        <v>9336600</v>
      </c>
      <c r="E146" s="73"/>
      <c r="F146" s="8"/>
      <c r="G146" s="8"/>
      <c r="H146" s="55">
        <v>0.16</v>
      </c>
      <c r="I146" s="8">
        <f t="shared" si="86"/>
        <v>1493856</v>
      </c>
      <c r="J146" s="5"/>
      <c r="K146" s="11"/>
      <c r="L146" s="8"/>
      <c r="M146" s="8">
        <f t="shared" si="87"/>
        <v>129965472</v>
      </c>
      <c r="N146" s="14">
        <f t="shared" si="88"/>
        <v>805</v>
      </c>
      <c r="O146" s="14">
        <v>35</v>
      </c>
      <c r="P146" s="13">
        <f t="shared" si="89"/>
        <v>108666.78260869566</v>
      </c>
      <c r="Q146" s="14">
        <v>0.2</v>
      </c>
      <c r="R146" s="6">
        <v>36</v>
      </c>
      <c r="S146" s="56">
        <f t="shared" si="90"/>
        <v>782400.83478260878</v>
      </c>
      <c r="T146" s="57"/>
    </row>
    <row r="147" spans="1:20" ht="18" customHeight="1" x14ac:dyDescent="0.2">
      <c r="A147" s="6">
        <v>7</v>
      </c>
      <c r="B147" s="93" t="s">
        <v>148</v>
      </c>
      <c r="C147" s="7">
        <v>2.34</v>
      </c>
      <c r="D147" s="8">
        <f t="shared" si="85"/>
        <v>5475600</v>
      </c>
      <c r="E147" s="73"/>
      <c r="F147" s="8"/>
      <c r="G147" s="8"/>
      <c r="H147" s="81"/>
      <c r="I147" s="8">
        <f t="shared" si="86"/>
        <v>0</v>
      </c>
      <c r="J147" s="5"/>
      <c r="K147" s="11"/>
      <c r="L147" s="8"/>
      <c r="M147" s="8">
        <f t="shared" si="87"/>
        <v>65707200</v>
      </c>
      <c r="N147" s="14">
        <f t="shared" si="88"/>
        <v>805</v>
      </c>
      <c r="O147" s="14">
        <v>35</v>
      </c>
      <c r="P147" s="13">
        <f t="shared" si="89"/>
        <v>54939.130434782615</v>
      </c>
      <c r="Q147" s="14">
        <v>0.2</v>
      </c>
      <c r="R147" s="6">
        <v>36</v>
      </c>
      <c r="S147" s="56">
        <f t="shared" si="90"/>
        <v>395561.73913043487</v>
      </c>
      <c r="T147" s="57"/>
    </row>
    <row r="148" spans="1:20" ht="18" customHeight="1" x14ac:dyDescent="0.2">
      <c r="A148" s="6">
        <v>8</v>
      </c>
      <c r="B148" s="93" t="s">
        <v>149</v>
      </c>
      <c r="C148" s="7">
        <v>4.6500000000000004</v>
      </c>
      <c r="D148" s="8">
        <f t="shared" si="85"/>
        <v>10881000</v>
      </c>
      <c r="E148" s="73"/>
      <c r="F148" s="8"/>
      <c r="G148" s="8"/>
      <c r="H148" s="55">
        <v>0.26</v>
      </c>
      <c r="I148" s="8">
        <f t="shared" si="86"/>
        <v>2829060</v>
      </c>
      <c r="J148" s="5"/>
      <c r="K148" s="11"/>
      <c r="L148" s="8"/>
      <c r="M148" s="8">
        <f t="shared" si="87"/>
        <v>164520720</v>
      </c>
      <c r="N148" s="14">
        <f t="shared" si="88"/>
        <v>805</v>
      </c>
      <c r="O148" s="14">
        <v>35</v>
      </c>
      <c r="P148" s="13">
        <f t="shared" si="89"/>
        <v>137559.13043478262</v>
      </c>
      <c r="Q148" s="14">
        <v>0.2</v>
      </c>
      <c r="R148" s="6">
        <v>36</v>
      </c>
      <c r="S148" s="56">
        <f t="shared" si="90"/>
        <v>990425.73913043505</v>
      </c>
      <c r="T148" s="57"/>
    </row>
    <row r="149" spans="1:20" ht="18" customHeight="1" x14ac:dyDescent="0.2">
      <c r="A149" s="6"/>
      <c r="B149" s="94"/>
      <c r="C149" s="79"/>
      <c r="D149" s="8"/>
      <c r="E149" s="73"/>
      <c r="F149" s="8"/>
      <c r="G149" s="8"/>
      <c r="H149" s="73"/>
      <c r="I149" s="8"/>
      <c r="J149" s="5"/>
      <c r="K149" s="11"/>
      <c r="L149" s="5"/>
      <c r="M149" s="8"/>
      <c r="N149" s="14"/>
      <c r="O149" s="14"/>
      <c r="P149" s="13"/>
      <c r="Q149" s="14"/>
      <c r="R149" s="14"/>
      <c r="S149" s="56"/>
      <c r="T149" s="57"/>
    </row>
    <row r="150" spans="1:20" ht="18" customHeight="1" x14ac:dyDescent="0.2">
      <c r="A150" s="46"/>
      <c r="B150" s="47" t="s">
        <v>424</v>
      </c>
      <c r="C150" s="74">
        <f>SUM(C151:C167)</f>
        <v>75.460000000000008</v>
      </c>
      <c r="D150" s="75">
        <f>SUM(D151:D167)</f>
        <v>176576400</v>
      </c>
      <c r="E150" s="169">
        <f>SUM(E151:E167)</f>
        <v>1.3</v>
      </c>
      <c r="F150" s="75">
        <f>SUM(F151:F167)</f>
        <v>3042000</v>
      </c>
      <c r="G150" s="75"/>
      <c r="H150" s="75"/>
      <c r="I150" s="75">
        <f>SUM(I151:I167)</f>
        <v>33460596</v>
      </c>
      <c r="J150" s="75"/>
      <c r="K150" s="76"/>
      <c r="L150" s="75"/>
      <c r="M150" s="75">
        <f t="shared" ref="M150:R150" si="91">SUM(M151:M167)</f>
        <v>2556947952</v>
      </c>
      <c r="N150" s="75">
        <f t="shared" si="91"/>
        <v>13685</v>
      </c>
      <c r="O150" s="75">
        <f t="shared" si="91"/>
        <v>595</v>
      </c>
      <c r="P150" s="75">
        <f t="shared" si="91"/>
        <v>2137916.3478260869</v>
      </c>
      <c r="Q150" s="95"/>
      <c r="R150" s="75">
        <f t="shared" si="91"/>
        <v>2013</v>
      </c>
      <c r="S150" s="77">
        <f>SUM(S151:S167)</f>
        <v>51305841.391304359</v>
      </c>
      <c r="T150" s="75"/>
    </row>
    <row r="151" spans="1:20" ht="18" customHeight="1" x14ac:dyDescent="0.2">
      <c r="A151" s="6">
        <v>1</v>
      </c>
      <c r="B151" s="96" t="s">
        <v>391</v>
      </c>
      <c r="C151" s="84">
        <v>5.0199999999999996</v>
      </c>
      <c r="D151" s="8">
        <f t="shared" ref="D151:D167" si="92">2340000*C151</f>
        <v>11746799.999999998</v>
      </c>
      <c r="E151" s="84">
        <v>0.5</v>
      </c>
      <c r="F151" s="8">
        <f t="shared" ref="F151:F153" si="93">(E151*2340000)</f>
        <v>1170000</v>
      </c>
      <c r="G151" s="8"/>
      <c r="H151" s="69">
        <v>0.23</v>
      </c>
      <c r="I151" s="8">
        <f t="shared" ref="I151:I167" si="94">(D151+F151+K151)*H151</f>
        <v>2970863.9999999995</v>
      </c>
      <c r="J151" s="5"/>
      <c r="K151" s="11"/>
      <c r="L151" s="8"/>
      <c r="M151" s="8">
        <f t="shared" ref="M151:M167" si="95">(D151+F151+G151+I151+K151+L151)*12</f>
        <v>190651967.99999997</v>
      </c>
      <c r="N151" s="14">
        <f t="shared" ref="N151:N167" si="96">23*O151</f>
        <v>805</v>
      </c>
      <c r="O151" s="14">
        <v>35</v>
      </c>
      <c r="P151" s="13">
        <f t="shared" ref="P151:P167" si="97">((M151/N151)*(O151/52))</f>
        <v>159407.99999999997</v>
      </c>
      <c r="Q151" s="14">
        <v>0.2</v>
      </c>
      <c r="R151" s="172">
        <v>30</v>
      </c>
      <c r="S151" s="56">
        <f t="shared" ref="S151:S167" si="98">(P151*Q151*R151)</f>
        <v>956447.99999999988</v>
      </c>
      <c r="T151" s="57"/>
    </row>
    <row r="152" spans="1:20" ht="18" customHeight="1" x14ac:dyDescent="0.2">
      <c r="A152" s="6">
        <v>2</v>
      </c>
      <c r="B152" s="96" t="s">
        <v>392</v>
      </c>
      <c r="C152" s="84">
        <v>4.9800000000000004</v>
      </c>
      <c r="D152" s="8">
        <f t="shared" si="92"/>
        <v>11653200.000000002</v>
      </c>
      <c r="E152" s="84">
        <v>0.4</v>
      </c>
      <c r="F152" s="8">
        <f t="shared" si="93"/>
        <v>936000</v>
      </c>
      <c r="G152" s="8"/>
      <c r="H152" s="69">
        <v>0.21</v>
      </c>
      <c r="I152" s="8">
        <f t="shared" si="94"/>
        <v>2643732.0000000005</v>
      </c>
      <c r="J152" s="5"/>
      <c r="K152" s="11"/>
      <c r="L152" s="8"/>
      <c r="M152" s="8">
        <f t="shared" si="95"/>
        <v>182795184.00000003</v>
      </c>
      <c r="N152" s="14">
        <f t="shared" si="96"/>
        <v>805</v>
      </c>
      <c r="O152" s="14">
        <v>35</v>
      </c>
      <c r="P152" s="13">
        <f t="shared" si="97"/>
        <v>152838.78260869571</v>
      </c>
      <c r="Q152" s="14">
        <v>0.2</v>
      </c>
      <c r="R152" s="172">
        <v>30</v>
      </c>
      <c r="S152" s="56">
        <f t="shared" si="98"/>
        <v>917032.6956521743</v>
      </c>
      <c r="T152" s="57"/>
    </row>
    <row r="153" spans="1:20" ht="18" customHeight="1" x14ac:dyDescent="0.2">
      <c r="A153" s="6">
        <v>3</v>
      </c>
      <c r="B153" s="96" t="s">
        <v>393</v>
      </c>
      <c r="C153" s="84">
        <v>4.9800000000000004</v>
      </c>
      <c r="D153" s="8">
        <f t="shared" si="92"/>
        <v>11653200.000000002</v>
      </c>
      <c r="E153" s="84">
        <v>0.4</v>
      </c>
      <c r="F153" s="8">
        <f t="shared" si="93"/>
        <v>936000</v>
      </c>
      <c r="G153" s="8"/>
      <c r="H153" s="69">
        <v>0.21</v>
      </c>
      <c r="I153" s="8">
        <f t="shared" si="94"/>
        <v>2643732.0000000005</v>
      </c>
      <c r="J153" s="5"/>
      <c r="K153" s="11"/>
      <c r="L153" s="8"/>
      <c r="M153" s="8">
        <f t="shared" si="95"/>
        <v>182795184.00000003</v>
      </c>
      <c r="N153" s="14">
        <f t="shared" si="96"/>
        <v>805</v>
      </c>
      <c r="O153" s="14">
        <v>35</v>
      </c>
      <c r="P153" s="13">
        <f t="shared" si="97"/>
        <v>152838.78260869571</v>
      </c>
      <c r="Q153" s="14">
        <v>0.2</v>
      </c>
      <c r="R153" s="172">
        <v>70</v>
      </c>
      <c r="S153" s="56">
        <f t="shared" si="98"/>
        <v>2139742.9565217397</v>
      </c>
      <c r="T153" s="57"/>
    </row>
    <row r="154" spans="1:20" ht="18" customHeight="1" x14ac:dyDescent="0.2">
      <c r="A154" s="6">
        <v>4</v>
      </c>
      <c r="B154" s="96" t="s">
        <v>394</v>
      </c>
      <c r="C154" s="84">
        <v>4.68</v>
      </c>
      <c r="D154" s="8">
        <f t="shared" si="92"/>
        <v>10951200</v>
      </c>
      <c r="E154" s="97"/>
      <c r="F154" s="8"/>
      <c r="G154" s="8"/>
      <c r="H154" s="69">
        <v>0.21</v>
      </c>
      <c r="I154" s="8">
        <f t="shared" si="94"/>
        <v>2299752</v>
      </c>
      <c r="J154" s="5"/>
      <c r="K154" s="11"/>
      <c r="L154" s="8"/>
      <c r="M154" s="8">
        <f t="shared" si="95"/>
        <v>159011424</v>
      </c>
      <c r="N154" s="14">
        <f t="shared" si="96"/>
        <v>805</v>
      </c>
      <c r="O154" s="14">
        <v>35</v>
      </c>
      <c r="P154" s="13">
        <f t="shared" si="97"/>
        <v>132952.69565217392</v>
      </c>
      <c r="Q154" s="14">
        <v>0.2</v>
      </c>
      <c r="R154" s="172">
        <v>30</v>
      </c>
      <c r="S154" s="56">
        <f t="shared" si="98"/>
        <v>797716.17391304357</v>
      </c>
      <c r="T154" s="57"/>
    </row>
    <row r="155" spans="1:20" ht="18" customHeight="1" x14ac:dyDescent="0.2">
      <c r="A155" s="6">
        <v>5</v>
      </c>
      <c r="B155" s="96" t="s">
        <v>395</v>
      </c>
      <c r="C155" s="84">
        <v>2.67</v>
      </c>
      <c r="D155" s="8">
        <f t="shared" si="92"/>
        <v>6247800</v>
      </c>
      <c r="E155" s="97"/>
      <c r="F155" s="8"/>
      <c r="G155" s="8"/>
      <c r="H155" s="69">
        <v>7.0000000000000007E-2</v>
      </c>
      <c r="I155" s="8">
        <f t="shared" si="94"/>
        <v>437346.00000000006</v>
      </c>
      <c r="J155" s="5"/>
      <c r="K155" s="11"/>
      <c r="L155" s="8"/>
      <c r="M155" s="8">
        <f t="shared" si="95"/>
        <v>80221752</v>
      </c>
      <c r="N155" s="14">
        <f t="shared" si="96"/>
        <v>805</v>
      </c>
      <c r="O155" s="14">
        <v>35</v>
      </c>
      <c r="P155" s="13">
        <f t="shared" si="97"/>
        <v>67075.043478260879</v>
      </c>
      <c r="Q155" s="14">
        <v>0.2</v>
      </c>
      <c r="R155" s="172">
        <v>60</v>
      </c>
      <c r="S155" s="56">
        <f t="shared" si="98"/>
        <v>804900.52173913061</v>
      </c>
      <c r="T155" s="57"/>
    </row>
    <row r="156" spans="1:20" ht="18" customHeight="1" x14ac:dyDescent="0.2">
      <c r="A156" s="6">
        <v>6</v>
      </c>
      <c r="B156" s="96" t="s">
        <v>396</v>
      </c>
      <c r="C156" s="84">
        <v>3.66</v>
      </c>
      <c r="D156" s="8">
        <f t="shared" si="92"/>
        <v>8564400</v>
      </c>
      <c r="E156" s="97"/>
      <c r="F156" s="8"/>
      <c r="G156" s="8"/>
      <c r="H156" s="69">
        <v>0.12</v>
      </c>
      <c r="I156" s="8">
        <f t="shared" si="94"/>
        <v>1027728</v>
      </c>
      <c r="J156" s="5"/>
      <c r="K156" s="11"/>
      <c r="L156" s="8"/>
      <c r="M156" s="8">
        <f t="shared" si="95"/>
        <v>115105536</v>
      </c>
      <c r="N156" s="14">
        <f t="shared" si="96"/>
        <v>805</v>
      </c>
      <c r="O156" s="14">
        <v>35</v>
      </c>
      <c r="P156" s="13">
        <f t="shared" si="97"/>
        <v>96242.086956521758</v>
      </c>
      <c r="Q156" s="14">
        <v>0.2</v>
      </c>
      <c r="R156" s="172">
        <v>30</v>
      </c>
      <c r="S156" s="56">
        <f t="shared" si="98"/>
        <v>577452.52173913061</v>
      </c>
      <c r="T156" s="57"/>
    </row>
    <row r="157" spans="1:20" ht="18" customHeight="1" x14ac:dyDescent="0.2">
      <c r="A157" s="6">
        <v>7</v>
      </c>
      <c r="B157" s="96" t="s">
        <v>397</v>
      </c>
      <c r="C157" s="84">
        <v>4.34</v>
      </c>
      <c r="D157" s="8">
        <f t="shared" si="92"/>
        <v>10155600</v>
      </c>
      <c r="E157" s="97"/>
      <c r="F157" s="8"/>
      <c r="G157" s="8"/>
      <c r="H157" s="69">
        <v>0.15</v>
      </c>
      <c r="I157" s="8">
        <f t="shared" si="94"/>
        <v>1523340</v>
      </c>
      <c r="J157" s="5"/>
      <c r="K157" s="11"/>
      <c r="L157" s="8"/>
      <c r="M157" s="8">
        <f t="shared" si="95"/>
        <v>140147280</v>
      </c>
      <c r="N157" s="14">
        <f t="shared" si="96"/>
        <v>805</v>
      </c>
      <c r="O157" s="14">
        <v>35</v>
      </c>
      <c r="P157" s="13">
        <f t="shared" si="97"/>
        <v>117180.00000000001</v>
      </c>
      <c r="Q157" s="14">
        <v>0.2</v>
      </c>
      <c r="R157" s="172">
        <v>75</v>
      </c>
      <c r="S157" s="56">
        <f t="shared" si="98"/>
        <v>1757700.0000000002</v>
      </c>
      <c r="T157" s="57"/>
    </row>
    <row r="158" spans="1:20" ht="18" customHeight="1" x14ac:dyDescent="0.2">
      <c r="A158" s="6">
        <v>8</v>
      </c>
      <c r="B158" s="96" t="s">
        <v>398</v>
      </c>
      <c r="C158" s="84">
        <v>4.32</v>
      </c>
      <c r="D158" s="8">
        <f t="shared" si="92"/>
        <v>10108800</v>
      </c>
      <c r="E158" s="97"/>
      <c r="F158" s="8"/>
      <c r="G158" s="8"/>
      <c r="H158" s="69">
        <v>0.19</v>
      </c>
      <c r="I158" s="8">
        <f t="shared" si="94"/>
        <v>1920672</v>
      </c>
      <c r="J158" s="5"/>
      <c r="K158" s="11"/>
      <c r="L158" s="8"/>
      <c r="M158" s="8">
        <f t="shared" si="95"/>
        <v>144353664</v>
      </c>
      <c r="N158" s="14">
        <f t="shared" si="96"/>
        <v>805</v>
      </c>
      <c r="O158" s="14">
        <v>35</v>
      </c>
      <c r="P158" s="13">
        <f t="shared" si="97"/>
        <v>120697.04347826086</v>
      </c>
      <c r="Q158" s="14">
        <v>0.2</v>
      </c>
      <c r="R158" s="172">
        <v>260</v>
      </c>
      <c r="S158" s="56">
        <f t="shared" si="98"/>
        <v>6276246.2608695654</v>
      </c>
      <c r="T158" s="57"/>
    </row>
    <row r="159" spans="1:20" ht="18" customHeight="1" x14ac:dyDescent="0.2">
      <c r="A159" s="6">
        <v>9</v>
      </c>
      <c r="B159" s="96" t="s">
        <v>399</v>
      </c>
      <c r="C159" s="84">
        <v>4.34</v>
      </c>
      <c r="D159" s="8">
        <f t="shared" si="92"/>
        <v>10155600</v>
      </c>
      <c r="E159" s="97"/>
      <c r="F159" s="8"/>
      <c r="G159" s="8"/>
      <c r="H159" s="69">
        <v>0.09</v>
      </c>
      <c r="I159" s="8">
        <f t="shared" si="94"/>
        <v>914004</v>
      </c>
      <c r="J159" s="5"/>
      <c r="K159" s="11"/>
      <c r="L159" s="8"/>
      <c r="M159" s="8">
        <f t="shared" si="95"/>
        <v>132835248</v>
      </c>
      <c r="N159" s="14">
        <f t="shared" si="96"/>
        <v>805</v>
      </c>
      <c r="O159" s="14">
        <v>35</v>
      </c>
      <c r="P159" s="13">
        <f t="shared" si="97"/>
        <v>111066.26086956522</v>
      </c>
      <c r="Q159" s="14">
        <v>0.2</v>
      </c>
      <c r="R159" s="172">
        <v>150</v>
      </c>
      <c r="S159" s="56">
        <f t="shared" si="98"/>
        <v>3331987.826086957</v>
      </c>
      <c r="T159" s="57"/>
    </row>
    <row r="160" spans="1:20" ht="18" customHeight="1" x14ac:dyDescent="0.2">
      <c r="A160" s="6">
        <v>10</v>
      </c>
      <c r="B160" s="96" t="s">
        <v>400</v>
      </c>
      <c r="C160" s="84">
        <v>3.99</v>
      </c>
      <c r="D160" s="8">
        <f t="shared" si="92"/>
        <v>9336600</v>
      </c>
      <c r="E160" s="97"/>
      <c r="F160" s="8"/>
      <c r="G160" s="8"/>
      <c r="H160" s="69">
        <v>0.13</v>
      </c>
      <c r="I160" s="8">
        <f t="shared" si="94"/>
        <v>1213758</v>
      </c>
      <c r="J160" s="5"/>
      <c r="K160" s="11"/>
      <c r="L160" s="8"/>
      <c r="M160" s="8">
        <f t="shared" si="95"/>
        <v>126604296</v>
      </c>
      <c r="N160" s="14">
        <f t="shared" si="96"/>
        <v>805</v>
      </c>
      <c r="O160" s="14">
        <v>35</v>
      </c>
      <c r="P160" s="13">
        <f t="shared" si="97"/>
        <v>105856.43478260869</v>
      </c>
      <c r="Q160" s="14">
        <v>0.2</v>
      </c>
      <c r="R160" s="172">
        <v>150</v>
      </c>
      <c r="S160" s="56">
        <f t="shared" si="98"/>
        <v>3175693.0434782612</v>
      </c>
      <c r="T160" s="57"/>
    </row>
    <row r="161" spans="1:22" ht="18" customHeight="1" x14ac:dyDescent="0.2">
      <c r="A161" s="6">
        <v>11</v>
      </c>
      <c r="B161" s="96" t="s">
        <v>401</v>
      </c>
      <c r="C161" s="84">
        <v>4.32</v>
      </c>
      <c r="D161" s="8">
        <f t="shared" si="92"/>
        <v>10108800</v>
      </c>
      <c r="E161" s="97"/>
      <c r="F161" s="8"/>
      <c r="G161" s="8"/>
      <c r="H161" s="69">
        <v>0.16</v>
      </c>
      <c r="I161" s="8">
        <f t="shared" si="94"/>
        <v>1617408</v>
      </c>
      <c r="J161" s="5"/>
      <c r="K161" s="11"/>
      <c r="L161" s="8"/>
      <c r="M161" s="8">
        <f t="shared" si="95"/>
        <v>140714496</v>
      </c>
      <c r="N161" s="14">
        <f t="shared" si="96"/>
        <v>805</v>
      </c>
      <c r="O161" s="14">
        <v>35</v>
      </c>
      <c r="P161" s="13">
        <f t="shared" si="97"/>
        <v>117654.26086956522</v>
      </c>
      <c r="Q161" s="14">
        <v>0.2</v>
      </c>
      <c r="R161" s="172">
        <v>150</v>
      </c>
      <c r="S161" s="56">
        <f t="shared" si="98"/>
        <v>3529627.8260869565</v>
      </c>
      <c r="T161" s="57"/>
    </row>
    <row r="162" spans="1:22" ht="18" customHeight="1" x14ac:dyDescent="0.2">
      <c r="A162" s="6">
        <v>12</v>
      </c>
      <c r="B162" s="96" t="s">
        <v>402</v>
      </c>
      <c r="C162" s="84">
        <v>4.34</v>
      </c>
      <c r="D162" s="8">
        <f t="shared" si="92"/>
        <v>10155600</v>
      </c>
      <c r="E162" s="97"/>
      <c r="F162" s="8"/>
      <c r="G162" s="8"/>
      <c r="H162" s="69">
        <v>0.17</v>
      </c>
      <c r="I162" s="8">
        <f t="shared" si="94"/>
        <v>1726452.0000000002</v>
      </c>
      <c r="J162" s="5"/>
      <c r="K162" s="11"/>
      <c r="L162" s="8"/>
      <c r="M162" s="8">
        <f t="shared" si="95"/>
        <v>142584624</v>
      </c>
      <c r="N162" s="14">
        <f t="shared" si="96"/>
        <v>805</v>
      </c>
      <c r="O162" s="14">
        <v>35</v>
      </c>
      <c r="P162" s="13">
        <f t="shared" si="97"/>
        <v>119217.91304347827</v>
      </c>
      <c r="Q162" s="14">
        <v>0.2</v>
      </c>
      <c r="R162" s="172">
        <v>90</v>
      </c>
      <c r="S162" s="56">
        <f t="shared" si="98"/>
        <v>2145922.4347826089</v>
      </c>
      <c r="T162" s="57"/>
    </row>
    <row r="163" spans="1:22" ht="18" customHeight="1" x14ac:dyDescent="0.2">
      <c r="A163" s="6">
        <v>13</v>
      </c>
      <c r="B163" s="96" t="s">
        <v>403</v>
      </c>
      <c r="C163" s="84">
        <v>4.9800000000000004</v>
      </c>
      <c r="D163" s="8">
        <f t="shared" si="92"/>
        <v>11653200.000000002</v>
      </c>
      <c r="E163" s="97"/>
      <c r="F163" s="8"/>
      <c r="G163" s="8"/>
      <c r="H163" s="69">
        <v>0.26</v>
      </c>
      <c r="I163" s="8">
        <f t="shared" si="94"/>
        <v>3029832.0000000005</v>
      </c>
      <c r="J163" s="5"/>
      <c r="K163" s="11"/>
      <c r="L163" s="8"/>
      <c r="M163" s="8">
        <f t="shared" si="95"/>
        <v>176196384.00000003</v>
      </c>
      <c r="N163" s="14">
        <f t="shared" si="96"/>
        <v>805</v>
      </c>
      <c r="O163" s="14">
        <v>35</v>
      </c>
      <c r="P163" s="13">
        <f t="shared" si="97"/>
        <v>147321.39130434787</v>
      </c>
      <c r="Q163" s="14">
        <v>0.2</v>
      </c>
      <c r="R163" s="172">
        <v>207</v>
      </c>
      <c r="S163" s="56">
        <f t="shared" si="98"/>
        <v>6099105.6000000015</v>
      </c>
      <c r="T163" s="57"/>
    </row>
    <row r="164" spans="1:22" ht="18" customHeight="1" x14ac:dyDescent="0.2">
      <c r="A164" s="6">
        <v>14</v>
      </c>
      <c r="B164" s="96" t="s">
        <v>404</v>
      </c>
      <c r="C164" s="84">
        <v>4.32</v>
      </c>
      <c r="D164" s="8">
        <f t="shared" si="92"/>
        <v>10108800</v>
      </c>
      <c r="E164" s="97"/>
      <c r="F164" s="8"/>
      <c r="G164" s="8"/>
      <c r="H164" s="69">
        <v>0.14000000000000001</v>
      </c>
      <c r="I164" s="8">
        <f t="shared" si="94"/>
        <v>1415232.0000000002</v>
      </c>
      <c r="J164" s="5"/>
      <c r="K164" s="11"/>
      <c r="L164" s="8"/>
      <c r="M164" s="8">
        <f t="shared" si="95"/>
        <v>138288384</v>
      </c>
      <c r="N164" s="14">
        <f t="shared" si="96"/>
        <v>805</v>
      </c>
      <c r="O164" s="14">
        <v>35</v>
      </c>
      <c r="P164" s="13">
        <f t="shared" si="97"/>
        <v>115625.73913043478</v>
      </c>
      <c r="Q164" s="14">
        <v>0.2</v>
      </c>
      <c r="R164" s="172">
        <v>207</v>
      </c>
      <c r="S164" s="56">
        <f t="shared" si="98"/>
        <v>4786905.6000000006</v>
      </c>
      <c r="T164" s="57"/>
    </row>
    <row r="165" spans="1:22" ht="18" customHeight="1" x14ac:dyDescent="0.2">
      <c r="A165" s="6">
        <v>15</v>
      </c>
      <c r="B165" s="96" t="s">
        <v>405</v>
      </c>
      <c r="C165" s="84">
        <v>5.0199999999999996</v>
      </c>
      <c r="D165" s="8">
        <f t="shared" si="92"/>
        <v>11746799.999999998</v>
      </c>
      <c r="E165" s="97"/>
      <c r="F165" s="8"/>
      <c r="G165" s="8"/>
      <c r="H165" s="69">
        <v>0.23</v>
      </c>
      <c r="I165" s="8">
        <f t="shared" si="94"/>
        <v>2701763.9999999995</v>
      </c>
      <c r="J165" s="5"/>
      <c r="K165" s="11"/>
      <c r="L165" s="8"/>
      <c r="M165" s="8">
        <f t="shared" si="95"/>
        <v>173382767.99999997</v>
      </c>
      <c r="N165" s="14">
        <f t="shared" si="96"/>
        <v>805</v>
      </c>
      <c r="O165" s="14">
        <v>35</v>
      </c>
      <c r="P165" s="13">
        <f t="shared" si="97"/>
        <v>144968.86956521738</v>
      </c>
      <c r="Q165" s="14">
        <v>0.2</v>
      </c>
      <c r="R165" s="172">
        <v>207</v>
      </c>
      <c r="S165" s="56">
        <f t="shared" si="98"/>
        <v>6001711.2000000002</v>
      </c>
      <c r="T165" s="57"/>
    </row>
    <row r="166" spans="1:22" ht="18" customHeight="1" x14ac:dyDescent="0.2">
      <c r="A166" s="6">
        <v>16</v>
      </c>
      <c r="B166" s="96" t="s">
        <v>406</v>
      </c>
      <c r="C166" s="84">
        <v>4.32</v>
      </c>
      <c r="D166" s="8">
        <f t="shared" si="92"/>
        <v>10108800</v>
      </c>
      <c r="E166" s="97"/>
      <c r="F166" s="8"/>
      <c r="G166" s="8"/>
      <c r="H166" s="69">
        <v>0.16</v>
      </c>
      <c r="I166" s="8">
        <f t="shared" si="94"/>
        <v>1617408</v>
      </c>
      <c r="J166" s="5"/>
      <c r="K166" s="11"/>
      <c r="L166" s="8"/>
      <c r="M166" s="8">
        <f t="shared" si="95"/>
        <v>140714496</v>
      </c>
      <c r="N166" s="14">
        <f t="shared" si="96"/>
        <v>805</v>
      </c>
      <c r="O166" s="14">
        <v>35</v>
      </c>
      <c r="P166" s="13">
        <f t="shared" si="97"/>
        <v>117654.26086956522</v>
      </c>
      <c r="Q166" s="14">
        <v>0.2</v>
      </c>
      <c r="R166" s="172">
        <v>60</v>
      </c>
      <c r="S166" s="56">
        <f t="shared" si="98"/>
        <v>1411851.1304347827</v>
      </c>
      <c r="T166" s="57"/>
    </row>
    <row r="167" spans="1:22" ht="18" customHeight="1" x14ac:dyDescent="0.2">
      <c r="A167" s="6">
        <v>17</v>
      </c>
      <c r="B167" s="96" t="s">
        <v>407</v>
      </c>
      <c r="C167" s="84">
        <v>5.18</v>
      </c>
      <c r="D167" s="8">
        <f t="shared" si="92"/>
        <v>12121200</v>
      </c>
      <c r="E167" s="97"/>
      <c r="F167" s="8"/>
      <c r="G167" s="8"/>
      <c r="H167" s="69">
        <v>0.31</v>
      </c>
      <c r="I167" s="8">
        <f t="shared" si="94"/>
        <v>3757572</v>
      </c>
      <c r="J167" s="5"/>
      <c r="K167" s="11"/>
      <c r="L167" s="8"/>
      <c r="M167" s="8">
        <f t="shared" si="95"/>
        <v>190545264</v>
      </c>
      <c r="N167" s="14">
        <f t="shared" si="96"/>
        <v>805</v>
      </c>
      <c r="O167" s="14">
        <v>35</v>
      </c>
      <c r="P167" s="13">
        <f t="shared" si="97"/>
        <v>159318.78260869568</v>
      </c>
      <c r="Q167" s="14">
        <v>0.2</v>
      </c>
      <c r="R167" s="172">
        <v>207</v>
      </c>
      <c r="S167" s="56">
        <f t="shared" si="98"/>
        <v>6595797.6000000015</v>
      </c>
      <c r="T167" s="57"/>
    </row>
    <row r="168" spans="1:22" ht="18" customHeight="1" x14ac:dyDescent="0.2">
      <c r="A168" s="46"/>
      <c r="B168" s="47"/>
      <c r="C168" s="46"/>
      <c r="D168" s="62"/>
      <c r="E168" s="62"/>
      <c r="F168" s="62"/>
      <c r="G168" s="62"/>
      <c r="H168" s="62"/>
      <c r="I168" s="62"/>
      <c r="J168" s="62"/>
      <c r="K168" s="98"/>
      <c r="L168" s="62"/>
      <c r="M168" s="62"/>
      <c r="N168" s="62"/>
      <c r="O168" s="62"/>
      <c r="P168" s="62"/>
      <c r="Q168" s="62"/>
      <c r="R168" s="46"/>
      <c r="S168" s="99"/>
      <c r="T168" s="62"/>
    </row>
    <row r="169" spans="1:22" ht="18" customHeight="1" x14ac:dyDescent="0.2">
      <c r="A169" s="46"/>
      <c r="B169" s="47" t="s">
        <v>425</v>
      </c>
      <c r="C169" s="46">
        <f t="shared" ref="C169:D169" si="99">SUM(C170:C172)</f>
        <v>8.31</v>
      </c>
      <c r="D169" s="52">
        <f t="shared" si="99"/>
        <v>19445400</v>
      </c>
      <c r="E169" s="62"/>
      <c r="F169" s="52"/>
      <c r="G169" s="52"/>
      <c r="H169" s="100"/>
      <c r="I169" s="52">
        <f t="shared" ref="I169" si="100">SUM(I170:I172)</f>
        <v>3879954</v>
      </c>
      <c r="J169" s="62"/>
      <c r="K169" s="98"/>
      <c r="L169" s="52"/>
      <c r="M169" s="52">
        <f t="shared" ref="M169:P169" si="101">SUM(M170:M172)</f>
        <v>279904248</v>
      </c>
      <c r="N169" s="62">
        <f t="shared" si="101"/>
        <v>1610</v>
      </c>
      <c r="O169" s="62">
        <f t="shared" si="101"/>
        <v>70</v>
      </c>
      <c r="P169" s="52">
        <f t="shared" si="101"/>
        <v>234033.65217391308</v>
      </c>
      <c r="Q169" s="62"/>
      <c r="R169" s="46">
        <f>SUM(R170:R171)</f>
        <v>679</v>
      </c>
      <c r="S169" s="49">
        <f>SUM(S170:S172)</f>
        <v>15090425.373913046</v>
      </c>
      <c r="T169" s="62"/>
    </row>
    <row r="170" spans="1:22" ht="18" customHeight="1" x14ac:dyDescent="0.2">
      <c r="A170" s="6">
        <v>1</v>
      </c>
      <c r="B170" s="58" t="s">
        <v>150</v>
      </c>
      <c r="C170" s="6">
        <v>3.66</v>
      </c>
      <c r="D170" s="8">
        <f t="shared" ref="D170:D171" si="102">2340000*C170</f>
        <v>8564400</v>
      </c>
      <c r="E170" s="46"/>
      <c r="F170" s="8"/>
      <c r="G170" s="8"/>
      <c r="H170" s="69">
        <v>0.11</v>
      </c>
      <c r="I170" s="8">
        <f>(D170+F170+K170)*H170</f>
        <v>942084</v>
      </c>
      <c r="J170" s="5"/>
      <c r="K170" s="11"/>
      <c r="L170" s="8"/>
      <c r="M170" s="8">
        <f>(D170+F170+G170+I170+K170+L170)*12</f>
        <v>114077808</v>
      </c>
      <c r="N170" s="14">
        <f t="shared" ref="N170:N171" si="103">23*O170</f>
        <v>805</v>
      </c>
      <c r="O170" s="6">
        <v>35</v>
      </c>
      <c r="P170" s="13">
        <f t="shared" ref="P170:P171" si="104">((M170/N170)*(O170/52))</f>
        <v>95382.782608695663</v>
      </c>
      <c r="Q170" s="6">
        <v>0.2</v>
      </c>
      <c r="R170" s="6">
        <v>432</v>
      </c>
      <c r="S170" s="56">
        <f t="shared" ref="S170:S171" si="105">(P170*Q170*R170)</f>
        <v>8241072.4173913058</v>
      </c>
      <c r="T170" s="6"/>
      <c r="V170" s="101"/>
    </row>
    <row r="171" spans="1:22" ht="18" customHeight="1" x14ac:dyDescent="0.2">
      <c r="A171" s="6">
        <v>2</v>
      </c>
      <c r="B171" s="58" t="s">
        <v>151</v>
      </c>
      <c r="C171" s="6">
        <v>4.6500000000000004</v>
      </c>
      <c r="D171" s="8">
        <f t="shared" si="102"/>
        <v>10881000</v>
      </c>
      <c r="E171" s="6"/>
      <c r="F171" s="8"/>
      <c r="G171" s="8"/>
      <c r="H171" s="69">
        <v>0.27</v>
      </c>
      <c r="I171" s="8">
        <f>(D171+F171+K171)*H171</f>
        <v>2937870</v>
      </c>
      <c r="J171" s="5"/>
      <c r="K171" s="11"/>
      <c r="L171" s="8"/>
      <c r="M171" s="8">
        <f>(D171+F171+G171+I171+K171+L171)*12</f>
        <v>165826440</v>
      </c>
      <c r="N171" s="14">
        <f t="shared" si="103"/>
        <v>805</v>
      </c>
      <c r="O171" s="6">
        <v>35</v>
      </c>
      <c r="P171" s="13">
        <f t="shared" si="104"/>
        <v>138650.86956521741</v>
      </c>
      <c r="Q171" s="6">
        <v>0.2</v>
      </c>
      <c r="R171" s="6">
        <v>247</v>
      </c>
      <c r="S171" s="56">
        <f t="shared" si="105"/>
        <v>6849352.9565217402</v>
      </c>
      <c r="T171" s="6"/>
    </row>
    <row r="172" spans="1:22" ht="18" customHeight="1" x14ac:dyDescent="0.2">
      <c r="A172" s="6"/>
      <c r="B172" s="58"/>
      <c r="C172" s="6"/>
      <c r="D172" s="8"/>
      <c r="E172" s="6"/>
      <c r="F172" s="8"/>
      <c r="G172" s="8"/>
      <c r="H172" s="55"/>
      <c r="I172" s="8"/>
      <c r="J172" s="5"/>
      <c r="K172" s="11"/>
      <c r="L172" s="8"/>
      <c r="M172" s="8"/>
      <c r="N172" s="14"/>
      <c r="O172" s="6"/>
      <c r="P172" s="13"/>
      <c r="Q172" s="6"/>
      <c r="R172" s="6"/>
      <c r="S172" s="56"/>
      <c r="T172" s="6"/>
    </row>
    <row r="173" spans="1:22" ht="18" customHeight="1" x14ac:dyDescent="0.2">
      <c r="A173" s="46"/>
      <c r="B173" s="47" t="s">
        <v>426</v>
      </c>
      <c r="C173" s="74">
        <f>SUM(C174:C181)</f>
        <v>0</v>
      </c>
      <c r="D173" s="75">
        <f>SUM(D174:D181)</f>
        <v>76354200</v>
      </c>
      <c r="E173" s="169">
        <f>SUM(E174:E181)</f>
        <v>0.15</v>
      </c>
      <c r="F173" s="75">
        <f>SUM(F174:F181)</f>
        <v>351000</v>
      </c>
      <c r="G173" s="75"/>
      <c r="H173" s="75"/>
      <c r="I173" s="75">
        <f>SUM(I174:I181)</f>
        <v>15354612</v>
      </c>
      <c r="J173" s="75"/>
      <c r="K173" s="76"/>
      <c r="L173" s="75"/>
      <c r="M173" s="75">
        <f>SUM(M174:M181)</f>
        <v>1217037744</v>
      </c>
      <c r="N173" s="75">
        <f>SUM(N174:N181)</f>
        <v>6440</v>
      </c>
      <c r="O173" s="75">
        <f>SUM(O174:O181)</f>
        <v>280</v>
      </c>
      <c r="P173" s="75">
        <f>SUM(P174:P181)</f>
        <v>1017590</v>
      </c>
      <c r="Q173" s="75"/>
      <c r="R173" s="102">
        <f>SUM(R174:R181)</f>
        <v>2185</v>
      </c>
      <c r="S173" s="77">
        <f>SUM(S174:S181)</f>
        <v>55620575.600000009</v>
      </c>
      <c r="T173" s="75"/>
    </row>
    <row r="174" spans="1:22" ht="18" customHeight="1" x14ac:dyDescent="0.2">
      <c r="A174" s="6">
        <v>1</v>
      </c>
      <c r="B174" s="72" t="s">
        <v>152</v>
      </c>
      <c r="C174" s="9"/>
      <c r="D174" s="72">
        <v>8564400</v>
      </c>
      <c r="E174" s="9"/>
      <c r="F174" s="72"/>
      <c r="G174" s="8"/>
      <c r="H174" s="10">
        <v>0.16</v>
      </c>
      <c r="I174" s="72">
        <v>1370304</v>
      </c>
      <c r="J174" s="5"/>
      <c r="K174" s="11"/>
      <c r="L174" s="8"/>
      <c r="M174" s="72">
        <v>133256448</v>
      </c>
      <c r="N174" s="14">
        <f t="shared" ref="N174:N179" si="106">23*O174</f>
        <v>805</v>
      </c>
      <c r="O174" s="14">
        <v>35</v>
      </c>
      <c r="P174" s="103">
        <v>111418</v>
      </c>
      <c r="Q174" s="14">
        <v>0.2</v>
      </c>
      <c r="R174" s="6">
        <v>108</v>
      </c>
      <c r="S174" s="56">
        <f t="shared" ref="S174:S181" si="107">(P174*Q174*R174)</f>
        <v>2406628.8000000003</v>
      </c>
      <c r="T174" s="57"/>
    </row>
    <row r="175" spans="1:22" ht="18" customHeight="1" x14ac:dyDescent="0.2">
      <c r="A175" s="6">
        <v>2</v>
      </c>
      <c r="B175" s="72" t="s">
        <v>153</v>
      </c>
      <c r="C175" s="9"/>
      <c r="D175" s="72">
        <v>10108800</v>
      </c>
      <c r="E175" s="9"/>
      <c r="F175" s="72"/>
      <c r="G175" s="8"/>
      <c r="H175" s="10">
        <v>0.23</v>
      </c>
      <c r="I175" s="72">
        <v>2325024</v>
      </c>
      <c r="J175" s="5"/>
      <c r="K175" s="11"/>
      <c r="L175" s="8"/>
      <c r="M175" s="72">
        <v>163245888</v>
      </c>
      <c r="N175" s="14">
        <f t="shared" si="106"/>
        <v>805</v>
      </c>
      <c r="O175" s="14">
        <v>35</v>
      </c>
      <c r="P175" s="103">
        <v>136493</v>
      </c>
      <c r="Q175" s="14">
        <v>0.2</v>
      </c>
      <c r="R175" s="6">
        <v>414</v>
      </c>
      <c r="S175" s="56">
        <f t="shared" si="107"/>
        <v>11301620.4</v>
      </c>
      <c r="T175" s="57"/>
    </row>
    <row r="176" spans="1:22" ht="18" customHeight="1" x14ac:dyDescent="0.2">
      <c r="A176" s="6">
        <v>3</v>
      </c>
      <c r="B176" s="72" t="s">
        <v>154</v>
      </c>
      <c r="C176" s="104"/>
      <c r="D176" s="72">
        <v>11746800</v>
      </c>
      <c r="E176" s="9"/>
      <c r="F176" s="72"/>
      <c r="G176" s="8"/>
      <c r="H176" s="10">
        <v>0.27</v>
      </c>
      <c r="I176" s="72">
        <v>3171636</v>
      </c>
      <c r="J176" s="5"/>
      <c r="K176" s="11"/>
      <c r="L176" s="8"/>
      <c r="M176" s="72">
        <v>193061232</v>
      </c>
      <c r="N176" s="14">
        <f t="shared" si="106"/>
        <v>805</v>
      </c>
      <c r="O176" s="14">
        <v>35</v>
      </c>
      <c r="P176" s="103">
        <v>161422</v>
      </c>
      <c r="Q176" s="14">
        <v>0.2</v>
      </c>
      <c r="R176" s="6">
        <v>102</v>
      </c>
      <c r="S176" s="56">
        <f t="shared" si="107"/>
        <v>3293008.8000000003</v>
      </c>
      <c r="T176" s="57"/>
    </row>
    <row r="177" spans="1:21" ht="18" customHeight="1" x14ac:dyDescent="0.2">
      <c r="A177" s="6">
        <v>4</v>
      </c>
      <c r="B177" s="72" t="s">
        <v>155</v>
      </c>
      <c r="C177" s="9"/>
      <c r="D177" s="72">
        <v>10108800</v>
      </c>
      <c r="E177" s="9">
        <v>0.15</v>
      </c>
      <c r="F177" s="72">
        <v>351000</v>
      </c>
      <c r="G177" s="8"/>
      <c r="H177" s="10">
        <v>0.21</v>
      </c>
      <c r="I177" s="72">
        <v>2196558</v>
      </c>
      <c r="J177" s="5"/>
      <c r="K177" s="11"/>
      <c r="L177" s="8"/>
      <c r="M177" s="72">
        <v>165916296</v>
      </c>
      <c r="N177" s="14">
        <f t="shared" si="106"/>
        <v>805</v>
      </c>
      <c r="O177" s="14">
        <v>35</v>
      </c>
      <c r="P177" s="103">
        <v>138726</v>
      </c>
      <c r="Q177" s="14">
        <v>0.2</v>
      </c>
      <c r="R177" s="6">
        <v>414</v>
      </c>
      <c r="S177" s="56">
        <f t="shared" si="107"/>
        <v>11486512.800000001</v>
      </c>
      <c r="T177" s="57"/>
    </row>
    <row r="178" spans="1:21" ht="18" customHeight="1" x14ac:dyDescent="0.2">
      <c r="A178" s="6">
        <v>5</v>
      </c>
      <c r="B178" s="72" t="s">
        <v>156</v>
      </c>
      <c r="C178" s="9"/>
      <c r="D178" s="72">
        <v>8564400</v>
      </c>
      <c r="E178" s="9"/>
      <c r="F178" s="72"/>
      <c r="G178" s="8"/>
      <c r="H178" s="10">
        <v>0.13</v>
      </c>
      <c r="I178" s="72">
        <v>1113372</v>
      </c>
      <c r="J178" s="5"/>
      <c r="K178" s="11"/>
      <c r="L178" s="8"/>
      <c r="M178" s="72">
        <v>130173264</v>
      </c>
      <c r="N178" s="14">
        <f t="shared" si="106"/>
        <v>805</v>
      </c>
      <c r="O178" s="14">
        <v>35</v>
      </c>
      <c r="P178" s="103">
        <v>108841</v>
      </c>
      <c r="Q178" s="14">
        <v>0.2</v>
      </c>
      <c r="R178" s="6">
        <v>414</v>
      </c>
      <c r="S178" s="56">
        <f t="shared" si="107"/>
        <v>9012034.8000000007</v>
      </c>
      <c r="T178" s="57"/>
    </row>
    <row r="179" spans="1:21" ht="18" customHeight="1" x14ac:dyDescent="0.2">
      <c r="A179" s="6">
        <v>6</v>
      </c>
      <c r="B179" s="72" t="s">
        <v>157</v>
      </c>
      <c r="C179" s="9"/>
      <c r="D179" s="72">
        <v>8541000</v>
      </c>
      <c r="E179" s="9"/>
      <c r="F179" s="72"/>
      <c r="G179" s="8"/>
      <c r="H179" s="10">
        <v>0.27</v>
      </c>
      <c r="I179" s="72">
        <v>2306070</v>
      </c>
      <c r="J179" s="5"/>
      <c r="K179" s="11"/>
      <c r="L179" s="8"/>
      <c r="M179" s="72">
        <v>144204840</v>
      </c>
      <c r="N179" s="14">
        <f t="shared" si="106"/>
        <v>805</v>
      </c>
      <c r="O179" s="14">
        <v>35</v>
      </c>
      <c r="P179" s="103">
        <v>120573</v>
      </c>
      <c r="Q179" s="14">
        <v>0.2</v>
      </c>
      <c r="R179" s="6">
        <v>102</v>
      </c>
      <c r="S179" s="56">
        <f t="shared" si="107"/>
        <v>2459689.2000000002</v>
      </c>
      <c r="T179" s="57"/>
    </row>
    <row r="180" spans="1:21" ht="18" customHeight="1" x14ac:dyDescent="0.2">
      <c r="A180" s="6">
        <v>7</v>
      </c>
      <c r="B180" s="72" t="s">
        <v>158</v>
      </c>
      <c r="C180" s="9"/>
      <c r="D180" s="72">
        <v>10155600</v>
      </c>
      <c r="E180" s="9"/>
      <c r="F180" s="72"/>
      <c r="G180" s="8"/>
      <c r="H180" s="10">
        <v>0.19</v>
      </c>
      <c r="I180" s="72">
        <v>1929564</v>
      </c>
      <c r="J180" s="5"/>
      <c r="K180" s="11"/>
      <c r="L180" s="8"/>
      <c r="M180" s="72">
        <v>159061968</v>
      </c>
      <c r="N180" s="14">
        <v>805</v>
      </c>
      <c r="O180" s="14">
        <v>35</v>
      </c>
      <c r="P180" s="103">
        <v>132995</v>
      </c>
      <c r="Q180" s="14">
        <v>0.2</v>
      </c>
      <c r="R180" s="6">
        <v>414</v>
      </c>
      <c r="S180" s="56">
        <f t="shared" si="107"/>
        <v>11011986</v>
      </c>
      <c r="T180" s="57"/>
    </row>
    <row r="181" spans="1:21" ht="18" customHeight="1" x14ac:dyDescent="0.2">
      <c r="A181" s="6">
        <v>8</v>
      </c>
      <c r="B181" s="72" t="s">
        <v>159</v>
      </c>
      <c r="C181" s="9"/>
      <c r="D181" s="72">
        <v>8564400</v>
      </c>
      <c r="E181" s="9"/>
      <c r="F181" s="72"/>
      <c r="G181" s="8"/>
      <c r="H181" s="10">
        <v>0.11</v>
      </c>
      <c r="I181" s="72">
        <v>942084</v>
      </c>
      <c r="J181" s="5"/>
      <c r="K181" s="11"/>
      <c r="L181" s="8"/>
      <c r="M181" s="72">
        <v>128117808</v>
      </c>
      <c r="N181" s="14">
        <f t="shared" ref="N181" si="108">23*O181</f>
        <v>805</v>
      </c>
      <c r="O181" s="14">
        <v>35</v>
      </c>
      <c r="P181" s="103">
        <v>107122</v>
      </c>
      <c r="Q181" s="14">
        <v>0.2</v>
      </c>
      <c r="R181" s="6">
        <v>217</v>
      </c>
      <c r="S181" s="56">
        <f t="shared" si="107"/>
        <v>4649094.8000000007</v>
      </c>
      <c r="T181" s="57"/>
    </row>
    <row r="182" spans="1:21" ht="18" customHeight="1" x14ac:dyDescent="0.2">
      <c r="A182" s="6"/>
      <c r="B182" s="105"/>
      <c r="C182" s="106"/>
      <c r="D182" s="5"/>
      <c r="E182" s="15"/>
      <c r="F182" s="5"/>
      <c r="G182" s="5"/>
      <c r="H182" s="6"/>
      <c r="I182" s="5"/>
      <c r="J182" s="5"/>
      <c r="K182" s="11"/>
      <c r="L182" s="5"/>
      <c r="M182" s="5"/>
      <c r="N182" s="5"/>
      <c r="O182" s="5"/>
      <c r="P182" s="6"/>
      <c r="Q182" s="5"/>
      <c r="R182" s="6"/>
      <c r="S182" s="5"/>
      <c r="T182" s="5"/>
    </row>
    <row r="183" spans="1:21" ht="18" customHeight="1" x14ac:dyDescent="0.2">
      <c r="A183" s="40" t="s">
        <v>427</v>
      </c>
      <c r="B183" s="41" t="s">
        <v>160</v>
      </c>
      <c r="C183" s="45">
        <f t="shared" ref="C183:D183" si="109">C184+C188+C192+C198</f>
        <v>68.349999999999994</v>
      </c>
      <c r="D183" s="45">
        <f t="shared" si="109"/>
        <v>77945400</v>
      </c>
      <c r="E183" s="45"/>
      <c r="F183" s="45">
        <f t="shared" ref="F183" si="110">F184+F188+F192+F198</f>
        <v>1287000</v>
      </c>
      <c r="G183" s="45"/>
      <c r="H183" s="45"/>
      <c r="I183" s="45">
        <f t="shared" ref="I183" si="111">I184+I188+I192+I198</f>
        <v>13003380</v>
      </c>
      <c r="J183" s="45"/>
      <c r="K183" s="107"/>
      <c r="L183" s="45"/>
      <c r="M183" s="45">
        <f t="shared" ref="M183:P183" si="112">M184+M188+M192+M198</f>
        <v>1106829360</v>
      </c>
      <c r="N183" s="45">
        <f t="shared" si="112"/>
        <v>9800</v>
      </c>
      <c r="O183" s="45">
        <f t="shared" si="112"/>
        <v>245</v>
      </c>
      <c r="P183" s="45">
        <f t="shared" si="112"/>
        <v>532129.50000000012</v>
      </c>
      <c r="Q183" s="45"/>
      <c r="R183" s="108">
        <f t="shared" ref="R183" si="113">R184+R188+R192+R198</f>
        <v>4972.5</v>
      </c>
      <c r="S183" s="43">
        <f>S184+S188+S192+S198+S201+S207+S211</f>
        <v>116533844.48437235</v>
      </c>
      <c r="T183" s="102"/>
    </row>
    <row r="184" spans="1:21" ht="18" customHeight="1" x14ac:dyDescent="0.2">
      <c r="A184" s="46"/>
      <c r="B184" s="109" t="s">
        <v>428</v>
      </c>
      <c r="C184" s="102">
        <f t="shared" ref="C184:D184" si="114">SUM(C185:C186)</f>
        <v>7.33</v>
      </c>
      <c r="D184" s="75">
        <f t="shared" si="114"/>
        <v>17152200</v>
      </c>
      <c r="E184" s="169">
        <f>SUM(E185:E186)</f>
        <v>0.15</v>
      </c>
      <c r="F184" s="75">
        <f t="shared" ref="F184" si="115">SUM(F185:F186)</f>
        <v>351000</v>
      </c>
      <c r="G184" s="75"/>
      <c r="H184" s="75"/>
      <c r="I184" s="75">
        <f t="shared" ref="I184" si="116">SUM(I185:I186)</f>
        <v>2357082</v>
      </c>
      <c r="J184" s="75"/>
      <c r="K184" s="76"/>
      <c r="L184" s="75"/>
      <c r="M184" s="75">
        <f t="shared" ref="M184:S184" si="117">SUM(M185:M186)</f>
        <v>238323384</v>
      </c>
      <c r="N184" s="75">
        <f t="shared" si="117"/>
        <v>2800</v>
      </c>
      <c r="O184" s="75">
        <f t="shared" si="117"/>
        <v>70</v>
      </c>
      <c r="P184" s="75">
        <f t="shared" si="117"/>
        <v>114578.55000000002</v>
      </c>
      <c r="Q184" s="75"/>
      <c r="R184" s="110">
        <f t="shared" si="117"/>
        <v>1105</v>
      </c>
      <c r="S184" s="77">
        <f t="shared" si="117"/>
        <v>12660929.775000002</v>
      </c>
      <c r="T184" s="75"/>
      <c r="U184" s="27">
        <f>A186+A190+A196+A199+A205+A209+A213</f>
        <v>17</v>
      </c>
    </row>
    <row r="185" spans="1:21" ht="18" customHeight="1" x14ac:dyDescent="0.2">
      <c r="A185" s="6">
        <v>1</v>
      </c>
      <c r="B185" s="111" t="s">
        <v>161</v>
      </c>
      <c r="C185" s="112">
        <v>3.99</v>
      </c>
      <c r="D185" s="8">
        <f t="shared" ref="D185:D186" si="118">2340000*C185</f>
        <v>9336600</v>
      </c>
      <c r="E185" s="8"/>
      <c r="F185" s="8"/>
      <c r="G185" s="8"/>
      <c r="H185" s="97">
        <v>0.13</v>
      </c>
      <c r="I185" s="8">
        <f>(D185+F185+K185)*H185</f>
        <v>1213758</v>
      </c>
      <c r="J185" s="5"/>
      <c r="K185" s="11"/>
      <c r="L185" s="8"/>
      <c r="M185" s="8">
        <f>(D185+F185+G185+I185+K185)*12</f>
        <v>126604296</v>
      </c>
      <c r="N185" s="14">
        <v>1400</v>
      </c>
      <c r="O185" s="14">
        <v>35</v>
      </c>
      <c r="P185" s="13">
        <f>(M185/N185)*(35/52)</f>
        <v>60867.450000000004</v>
      </c>
      <c r="Q185" s="14">
        <v>0.2</v>
      </c>
      <c r="R185" s="113">
        <v>552.5</v>
      </c>
      <c r="S185" s="56">
        <f t="shared" ref="S185:S186" si="119">(P185*Q185*R185)</f>
        <v>6725853.2250000006</v>
      </c>
      <c r="T185" s="57"/>
    </row>
    <row r="186" spans="1:21" ht="18" customHeight="1" x14ac:dyDescent="0.2">
      <c r="A186" s="6">
        <v>2</v>
      </c>
      <c r="B186" s="111" t="s">
        <v>162</v>
      </c>
      <c r="C186" s="112">
        <v>3.34</v>
      </c>
      <c r="D186" s="8">
        <f t="shared" si="118"/>
        <v>7815600</v>
      </c>
      <c r="E186" s="112">
        <v>0.15</v>
      </c>
      <c r="F186" s="8">
        <f>(E186*2340000)</f>
        <v>351000</v>
      </c>
      <c r="G186" s="8"/>
      <c r="H186" s="97">
        <v>0.14000000000000001</v>
      </c>
      <c r="I186" s="8">
        <f>(D186+F186+K186)*H186</f>
        <v>1143324</v>
      </c>
      <c r="J186" s="5"/>
      <c r="K186" s="11"/>
      <c r="L186" s="8"/>
      <c r="M186" s="8">
        <f>(D186+F186+G186+I186+K186)*12</f>
        <v>111719088</v>
      </c>
      <c r="N186" s="14">
        <v>1400</v>
      </c>
      <c r="O186" s="14">
        <v>35</v>
      </c>
      <c r="P186" s="13">
        <f t="shared" ref="P186" si="120">(M186/N186)*(35/52)</f>
        <v>53711.100000000006</v>
      </c>
      <c r="Q186" s="14">
        <v>0.2</v>
      </c>
      <c r="R186" s="113">
        <v>552.5</v>
      </c>
      <c r="S186" s="56">
        <f t="shared" si="119"/>
        <v>5935076.5500000007</v>
      </c>
      <c r="T186" s="57"/>
    </row>
    <row r="187" spans="1:21" ht="18" customHeight="1" x14ac:dyDescent="0.2">
      <c r="A187" s="6"/>
      <c r="B187" s="114"/>
      <c r="C187" s="13"/>
      <c r="D187" s="8"/>
      <c r="E187" s="8"/>
      <c r="F187" s="8"/>
      <c r="G187" s="8"/>
      <c r="H187" s="73"/>
      <c r="I187" s="8"/>
      <c r="J187" s="5"/>
      <c r="K187" s="11"/>
      <c r="L187" s="5"/>
      <c r="M187" s="8"/>
      <c r="N187" s="14"/>
      <c r="O187" s="14"/>
      <c r="P187" s="13"/>
      <c r="Q187" s="14"/>
      <c r="R187" s="113"/>
      <c r="S187" s="56"/>
      <c r="T187" s="57"/>
    </row>
    <row r="188" spans="1:21" ht="18" customHeight="1" x14ac:dyDescent="0.2">
      <c r="A188" s="46"/>
      <c r="B188" s="109" t="s">
        <v>429</v>
      </c>
      <c r="C188" s="102">
        <f t="shared" ref="C188:I188" si="121">SUM(C189:C190)</f>
        <v>7.95</v>
      </c>
      <c r="D188" s="75">
        <f t="shared" si="121"/>
        <v>18603000</v>
      </c>
      <c r="E188" s="95">
        <f t="shared" si="121"/>
        <v>0.2</v>
      </c>
      <c r="F188" s="75">
        <f t="shared" si="121"/>
        <v>468000</v>
      </c>
      <c r="G188" s="75"/>
      <c r="H188" s="75"/>
      <c r="I188" s="75">
        <f t="shared" si="121"/>
        <v>3530826</v>
      </c>
      <c r="J188" s="75"/>
      <c r="K188" s="76"/>
      <c r="L188" s="75"/>
      <c r="M188" s="75">
        <f t="shared" ref="M188:S188" si="122">SUM(M189:M190)</f>
        <v>271221912</v>
      </c>
      <c r="N188" s="75">
        <f t="shared" si="122"/>
        <v>2800</v>
      </c>
      <c r="O188" s="75">
        <f t="shared" si="122"/>
        <v>70</v>
      </c>
      <c r="P188" s="75">
        <f t="shared" si="122"/>
        <v>130395.15000000002</v>
      </c>
      <c r="Q188" s="75"/>
      <c r="R188" s="110">
        <f t="shared" si="122"/>
        <v>1105</v>
      </c>
      <c r="S188" s="77">
        <f t="shared" si="122"/>
        <v>14408664.075000003</v>
      </c>
      <c r="T188" s="75"/>
    </row>
    <row r="189" spans="1:21" ht="26.25" customHeight="1" x14ac:dyDescent="0.2">
      <c r="A189" s="6">
        <v>1</v>
      </c>
      <c r="B189" s="111" t="s">
        <v>163</v>
      </c>
      <c r="C189" s="112">
        <v>3.99</v>
      </c>
      <c r="D189" s="8">
        <f t="shared" ref="D189:D190" si="123">2340000*C189</f>
        <v>9336600</v>
      </c>
      <c r="E189" s="60">
        <v>0.2</v>
      </c>
      <c r="F189" s="8">
        <f t="shared" ref="F189:F190" si="124">(E189*2340000)</f>
        <v>468000</v>
      </c>
      <c r="G189" s="8"/>
      <c r="H189" s="97">
        <v>0.19</v>
      </c>
      <c r="I189" s="8">
        <f>(D189+F189+K189)*H189</f>
        <v>1862874</v>
      </c>
      <c r="J189" s="5"/>
      <c r="K189" s="11"/>
      <c r="L189" s="8"/>
      <c r="M189" s="8">
        <f>(D189+F189+G189+I189+K189)*12</f>
        <v>140009688</v>
      </c>
      <c r="N189" s="14">
        <v>1400</v>
      </c>
      <c r="O189" s="14">
        <v>35</v>
      </c>
      <c r="P189" s="13">
        <f t="shared" ref="P189:P190" si="125">(M189/N189)*(35/52)</f>
        <v>67312.350000000006</v>
      </c>
      <c r="Q189" s="14">
        <v>0.2</v>
      </c>
      <c r="R189" s="113">
        <v>552.5</v>
      </c>
      <c r="S189" s="56">
        <f t="shared" ref="S189:S190" si="126">(P189*Q189*R189)</f>
        <v>7438014.6750000007</v>
      </c>
      <c r="T189" s="57"/>
    </row>
    <row r="190" spans="1:21" ht="18" customHeight="1" x14ac:dyDescent="0.2">
      <c r="A190" s="6">
        <v>2</v>
      </c>
      <c r="B190" s="111" t="s">
        <v>164</v>
      </c>
      <c r="C190" s="112">
        <v>3.96</v>
      </c>
      <c r="D190" s="8">
        <f t="shared" si="123"/>
        <v>9266400</v>
      </c>
      <c r="E190" s="60"/>
      <c r="F190" s="8">
        <f t="shared" si="124"/>
        <v>0</v>
      </c>
      <c r="G190" s="8"/>
      <c r="H190" s="97">
        <v>0.18</v>
      </c>
      <c r="I190" s="8">
        <f>(D190+F190+K190)*H190</f>
        <v>1667952</v>
      </c>
      <c r="J190" s="5"/>
      <c r="K190" s="11"/>
      <c r="L190" s="8"/>
      <c r="M190" s="8">
        <f>(D190+F190+G190+I190+K190)*12</f>
        <v>131212224</v>
      </c>
      <c r="N190" s="14">
        <v>1400</v>
      </c>
      <c r="O190" s="14">
        <v>35</v>
      </c>
      <c r="P190" s="13">
        <f t="shared" si="125"/>
        <v>63082.80000000001</v>
      </c>
      <c r="Q190" s="14">
        <v>0.2</v>
      </c>
      <c r="R190" s="113">
        <v>552.5</v>
      </c>
      <c r="S190" s="56">
        <f t="shared" si="126"/>
        <v>6970649.4000000013</v>
      </c>
      <c r="T190" s="57"/>
    </row>
    <row r="191" spans="1:21" ht="18" customHeight="1" x14ac:dyDescent="0.2">
      <c r="A191" s="6"/>
      <c r="B191" s="111"/>
      <c r="C191" s="103"/>
      <c r="D191" s="8"/>
      <c r="E191" s="8"/>
      <c r="F191" s="8"/>
      <c r="G191" s="8"/>
      <c r="H191" s="97"/>
      <c r="I191" s="8"/>
      <c r="J191" s="5"/>
      <c r="K191" s="11"/>
      <c r="L191" s="5"/>
      <c r="M191" s="8"/>
      <c r="N191" s="14"/>
      <c r="O191" s="14"/>
      <c r="P191" s="13"/>
      <c r="Q191" s="14"/>
      <c r="R191" s="113"/>
      <c r="S191" s="56"/>
      <c r="T191" s="57"/>
    </row>
    <row r="192" spans="1:21" ht="28.5" customHeight="1" x14ac:dyDescent="0.2">
      <c r="A192" s="46"/>
      <c r="B192" s="109" t="s">
        <v>430</v>
      </c>
      <c r="C192" s="102">
        <f t="shared" ref="C192:D192" si="127">SUM(C193:C197)</f>
        <v>14.38</v>
      </c>
      <c r="D192" s="75">
        <f t="shared" si="127"/>
        <v>33649200</v>
      </c>
      <c r="E192" s="75"/>
      <c r="F192" s="75"/>
      <c r="G192" s="75"/>
      <c r="H192" s="75"/>
      <c r="I192" s="75">
        <f>SUM(I193:I197)</f>
        <v>5854212</v>
      </c>
      <c r="J192" s="75"/>
      <c r="K192" s="76"/>
      <c r="L192" s="75"/>
      <c r="M192" s="75">
        <f>SUM(M193:M197)</f>
        <v>474040944</v>
      </c>
      <c r="N192" s="75">
        <f t="shared" ref="N192:O192" si="128">SUM(N193:N194)</f>
        <v>2800</v>
      </c>
      <c r="O192" s="75">
        <f t="shared" si="128"/>
        <v>70</v>
      </c>
      <c r="P192" s="75">
        <f>SUM(P193:P197)</f>
        <v>227904.30000000002</v>
      </c>
      <c r="Q192" s="75"/>
      <c r="R192" s="110">
        <f t="shared" ref="R192:S192" si="129">SUM(R193:R197)</f>
        <v>2210</v>
      </c>
      <c r="S192" s="77">
        <f t="shared" si="129"/>
        <v>25183425.150000006</v>
      </c>
      <c r="T192" s="75"/>
    </row>
    <row r="193" spans="1:20" ht="18" customHeight="1" x14ac:dyDescent="0.2">
      <c r="A193" s="6">
        <v>1</v>
      </c>
      <c r="B193" s="115" t="s">
        <v>165</v>
      </c>
      <c r="C193" s="116">
        <v>2.41</v>
      </c>
      <c r="D193" s="8">
        <f t="shared" ref="D193:D194" si="130">2340000*C193</f>
        <v>5639400</v>
      </c>
      <c r="E193" s="8"/>
      <c r="F193" s="8"/>
      <c r="G193" s="8"/>
      <c r="H193" s="117">
        <v>7.0000000000000007E-2</v>
      </c>
      <c r="I193" s="8">
        <f>(D193+F193+K193)*H193</f>
        <v>394758.00000000006</v>
      </c>
      <c r="J193" s="5"/>
      <c r="K193" s="11"/>
      <c r="L193" s="8"/>
      <c r="M193" s="8">
        <f>(D193+F193+G193+I193+K193+L193)*12</f>
        <v>72409896</v>
      </c>
      <c r="N193" s="14">
        <f t="shared" ref="N193:N196" si="131">40*O193</f>
        <v>1400</v>
      </c>
      <c r="O193" s="14">
        <v>35</v>
      </c>
      <c r="P193" s="13">
        <f>(M193/N193)*(35/52)</f>
        <v>34812.450000000004</v>
      </c>
      <c r="Q193" s="14">
        <v>0.2</v>
      </c>
      <c r="R193" s="113">
        <v>552.5</v>
      </c>
      <c r="S193" s="56">
        <f t="shared" ref="S193:S197" si="132">(P193*Q193*R193)</f>
        <v>3846775.725000001</v>
      </c>
      <c r="T193" s="57"/>
    </row>
    <row r="194" spans="1:20" ht="18" customHeight="1" x14ac:dyDescent="0.2">
      <c r="A194" s="6">
        <v>2</v>
      </c>
      <c r="B194" s="115" t="s">
        <v>166</v>
      </c>
      <c r="C194" s="116">
        <v>4.9800000000000004</v>
      </c>
      <c r="D194" s="8">
        <f t="shared" si="130"/>
        <v>11653200.000000002</v>
      </c>
      <c r="E194" s="8"/>
      <c r="F194" s="8"/>
      <c r="G194" s="8"/>
      <c r="H194" s="117">
        <v>0.25</v>
      </c>
      <c r="I194" s="8">
        <f>(D194+F194+K194)*H194</f>
        <v>2913300.0000000005</v>
      </c>
      <c r="J194" s="5"/>
      <c r="K194" s="11"/>
      <c r="L194" s="8"/>
      <c r="M194" s="8">
        <f>(D194+F194+G194+I194+K194+L194)*12</f>
        <v>174798000.00000003</v>
      </c>
      <c r="N194" s="14">
        <f t="shared" si="131"/>
        <v>1400</v>
      </c>
      <c r="O194" s="14">
        <v>35</v>
      </c>
      <c r="P194" s="13">
        <f t="shared" ref="P194:P196" si="133">(M194/N194)*(35/52)</f>
        <v>84037.500000000015</v>
      </c>
      <c r="Q194" s="14">
        <v>0.2</v>
      </c>
      <c r="R194" s="113">
        <v>552.5</v>
      </c>
      <c r="S194" s="56">
        <f t="shared" si="132"/>
        <v>9286143.7500000019</v>
      </c>
      <c r="T194" s="57"/>
    </row>
    <row r="195" spans="1:20" ht="18" customHeight="1" x14ac:dyDescent="0.2">
      <c r="A195" s="6">
        <v>3</v>
      </c>
      <c r="B195" s="115" t="s">
        <v>167</v>
      </c>
      <c r="C195" s="116">
        <v>3.65</v>
      </c>
      <c r="D195" s="8">
        <f t="shared" ref="D195:D196" si="134">C195*2340000</f>
        <v>8541000</v>
      </c>
      <c r="E195" s="8"/>
      <c r="F195" s="8"/>
      <c r="G195" s="8"/>
      <c r="H195" s="117">
        <v>0.17</v>
      </c>
      <c r="I195" s="8">
        <f>(D195+F195+K195)*H195</f>
        <v>1451970</v>
      </c>
      <c r="J195" s="5"/>
      <c r="K195" s="11"/>
      <c r="L195" s="8"/>
      <c r="M195" s="8">
        <f>(D195+F195+G195+I195+K195+L195)*12</f>
        <v>119915640</v>
      </c>
      <c r="N195" s="14">
        <f t="shared" si="131"/>
        <v>1400</v>
      </c>
      <c r="O195" s="14">
        <v>35</v>
      </c>
      <c r="P195" s="13">
        <f t="shared" si="133"/>
        <v>57651.750000000007</v>
      </c>
      <c r="Q195" s="14">
        <v>0.2</v>
      </c>
      <c r="R195" s="113">
        <v>552.5</v>
      </c>
      <c r="S195" s="56">
        <f t="shared" si="132"/>
        <v>6370518.3750000009</v>
      </c>
      <c r="T195" s="57"/>
    </row>
    <row r="196" spans="1:20" ht="18" customHeight="1" x14ac:dyDescent="0.2">
      <c r="A196" s="6">
        <v>4</v>
      </c>
      <c r="B196" s="115" t="s">
        <v>168</v>
      </c>
      <c r="C196" s="116">
        <v>3.34</v>
      </c>
      <c r="D196" s="8">
        <f t="shared" si="134"/>
        <v>7815600</v>
      </c>
      <c r="E196" s="8"/>
      <c r="F196" s="8"/>
      <c r="G196" s="8"/>
      <c r="H196" s="117">
        <v>0.14000000000000001</v>
      </c>
      <c r="I196" s="8">
        <f>(D196+F196+K196)*H196</f>
        <v>1094184</v>
      </c>
      <c r="J196" s="5"/>
      <c r="K196" s="11"/>
      <c r="L196" s="8"/>
      <c r="M196" s="8">
        <f>(D196+F196+G196+I196+K196+L196)*12</f>
        <v>106917408</v>
      </c>
      <c r="N196" s="14">
        <f t="shared" si="131"/>
        <v>1400</v>
      </c>
      <c r="O196" s="14">
        <v>35</v>
      </c>
      <c r="P196" s="13">
        <f t="shared" si="133"/>
        <v>51402.600000000006</v>
      </c>
      <c r="Q196" s="14">
        <v>0.2</v>
      </c>
      <c r="R196" s="113">
        <v>552.5</v>
      </c>
      <c r="S196" s="56">
        <f t="shared" si="132"/>
        <v>5679987.3000000017</v>
      </c>
      <c r="T196" s="57"/>
    </row>
    <row r="197" spans="1:20" ht="18" customHeight="1" x14ac:dyDescent="0.2">
      <c r="A197" s="6"/>
      <c r="B197" s="111"/>
      <c r="C197" s="103"/>
      <c r="D197" s="8"/>
      <c r="E197" s="8"/>
      <c r="F197" s="8"/>
      <c r="G197" s="8"/>
      <c r="H197" s="97"/>
      <c r="I197" s="8"/>
      <c r="J197" s="5"/>
      <c r="K197" s="11"/>
      <c r="L197" s="8"/>
      <c r="M197" s="8"/>
      <c r="N197" s="14"/>
      <c r="O197" s="14"/>
      <c r="P197" s="13"/>
      <c r="Q197" s="14"/>
      <c r="R197" s="14"/>
      <c r="S197" s="56">
        <f t="shared" si="132"/>
        <v>0</v>
      </c>
      <c r="T197" s="57"/>
    </row>
    <row r="198" spans="1:20" ht="30.75" customHeight="1" x14ac:dyDescent="0.2">
      <c r="A198" s="46"/>
      <c r="B198" s="109" t="s">
        <v>431</v>
      </c>
      <c r="C198" s="102">
        <f>SUM(C199:C205)</f>
        <v>38.69</v>
      </c>
      <c r="D198" s="75">
        <f t="shared" ref="D198:I198" si="135">SUM(D199:D200)</f>
        <v>8541000</v>
      </c>
      <c r="E198" s="75"/>
      <c r="F198" s="75">
        <f t="shared" si="135"/>
        <v>468000</v>
      </c>
      <c r="G198" s="75"/>
      <c r="H198" s="75"/>
      <c r="I198" s="75">
        <f t="shared" si="135"/>
        <v>1261260.0000000002</v>
      </c>
      <c r="J198" s="75"/>
      <c r="K198" s="76"/>
      <c r="L198" s="75"/>
      <c r="M198" s="8">
        <f>(D198+F198+G198+I198+K198+L198)*12</f>
        <v>123243120</v>
      </c>
      <c r="N198" s="75">
        <f t="shared" ref="N198:S198" si="136">SUM(N199:N200)</f>
        <v>1400</v>
      </c>
      <c r="O198" s="75">
        <f t="shared" si="136"/>
        <v>35</v>
      </c>
      <c r="P198" s="75">
        <f t="shared" si="136"/>
        <v>59251.500000000007</v>
      </c>
      <c r="Q198" s="75"/>
      <c r="R198" s="118">
        <f t="shared" si="136"/>
        <v>552.5</v>
      </c>
      <c r="S198" s="77">
        <f t="shared" si="136"/>
        <v>6547290.7500000019</v>
      </c>
      <c r="T198" s="75"/>
    </row>
    <row r="199" spans="1:20" ht="18" customHeight="1" x14ac:dyDescent="0.2">
      <c r="A199" s="6">
        <v>1</v>
      </c>
      <c r="B199" s="114" t="s">
        <v>409</v>
      </c>
      <c r="C199" s="13">
        <v>3.65</v>
      </c>
      <c r="D199" s="8">
        <f>2340000*C199</f>
        <v>8541000</v>
      </c>
      <c r="E199" s="181">
        <v>0.2</v>
      </c>
      <c r="F199" s="8">
        <f>(E199*2340000)</f>
        <v>468000</v>
      </c>
      <c r="G199" s="8"/>
      <c r="H199" s="97">
        <v>0.14000000000000001</v>
      </c>
      <c r="I199" s="8">
        <f>(D199+F199+K199)*H199</f>
        <v>1261260.0000000002</v>
      </c>
      <c r="J199" s="5"/>
      <c r="K199" s="11"/>
      <c r="L199" s="8"/>
      <c r="M199" s="8">
        <f>(D199+F199+G199+I199+K199+L199)*12</f>
        <v>123243120</v>
      </c>
      <c r="N199" s="14">
        <f t="shared" ref="N199" si="137">40*O199</f>
        <v>1400</v>
      </c>
      <c r="O199" s="14">
        <v>35</v>
      </c>
      <c r="P199" s="13">
        <f>(M199/N199)*(35/52)</f>
        <v>59251.500000000007</v>
      </c>
      <c r="Q199" s="14">
        <v>0.2</v>
      </c>
      <c r="R199" s="119">
        <v>552.5</v>
      </c>
      <c r="S199" s="56">
        <f>(P199*Q199*R199)</f>
        <v>6547290.7500000019</v>
      </c>
      <c r="T199" s="57"/>
    </row>
    <row r="200" spans="1:20" ht="18" customHeight="1" x14ac:dyDescent="0.2">
      <c r="A200" s="6"/>
      <c r="B200" s="120"/>
      <c r="C200" s="102"/>
      <c r="D200" s="75"/>
      <c r="E200" s="75"/>
      <c r="F200" s="75"/>
      <c r="G200" s="75"/>
      <c r="H200" s="75"/>
      <c r="I200" s="75"/>
      <c r="J200" s="75"/>
      <c r="K200" s="76"/>
      <c r="L200" s="75"/>
      <c r="M200" s="75"/>
      <c r="N200" s="75"/>
      <c r="O200" s="75"/>
      <c r="P200" s="75"/>
      <c r="Q200" s="75"/>
      <c r="R200" s="102"/>
      <c r="S200" s="77"/>
      <c r="T200" s="57"/>
    </row>
    <row r="201" spans="1:20" ht="30" customHeight="1" x14ac:dyDescent="0.2">
      <c r="A201" s="6"/>
      <c r="B201" s="109" t="s">
        <v>432</v>
      </c>
      <c r="C201" s="102">
        <f t="shared" ref="C201:K201" si="138">SUM(C202:C205)</f>
        <v>17.52</v>
      </c>
      <c r="D201" s="75">
        <f t="shared" si="138"/>
        <v>40996800</v>
      </c>
      <c r="E201" s="169">
        <f t="shared" si="138"/>
        <v>0.2</v>
      </c>
      <c r="F201" s="75">
        <f t="shared" si="138"/>
        <v>468000</v>
      </c>
      <c r="G201" s="75"/>
      <c r="H201" s="75"/>
      <c r="I201" s="75">
        <f t="shared" si="138"/>
        <v>9987588.1628369987</v>
      </c>
      <c r="J201" s="169">
        <f t="shared" si="138"/>
        <v>0.09</v>
      </c>
      <c r="K201" s="186">
        <f t="shared" si="138"/>
        <v>0.44009999999999994</v>
      </c>
      <c r="L201" s="75"/>
      <c r="M201" s="75">
        <f t="shared" ref="M201:S201" si="139">SUM(M202:M205)</f>
        <v>617428663.23524404</v>
      </c>
      <c r="N201" s="75">
        <f t="shared" si="139"/>
        <v>5600</v>
      </c>
      <c r="O201" s="75">
        <f t="shared" si="139"/>
        <v>140</v>
      </c>
      <c r="P201" s="75">
        <f t="shared" si="139"/>
        <v>296840.70347848267</v>
      </c>
      <c r="Q201" s="75"/>
      <c r="R201" s="102">
        <f t="shared" si="139"/>
        <v>2210</v>
      </c>
      <c r="S201" s="121">
        <f t="shared" si="139"/>
        <v>32800897.73437234</v>
      </c>
      <c r="T201" s="57"/>
    </row>
    <row r="202" spans="1:20" ht="18" customHeight="1" x14ac:dyDescent="0.2">
      <c r="A202" s="6">
        <v>1</v>
      </c>
      <c r="B202" s="122" t="s">
        <v>169</v>
      </c>
      <c r="C202" s="112">
        <v>4.32</v>
      </c>
      <c r="D202" s="8">
        <f t="shared" ref="D202:D205" si="140">C202*2340000</f>
        <v>10108800</v>
      </c>
      <c r="E202" s="112">
        <v>0.2</v>
      </c>
      <c r="F202" s="8">
        <f>(E202*2340000)</f>
        <v>468000</v>
      </c>
      <c r="G202" s="8"/>
      <c r="H202" s="69">
        <v>0.23</v>
      </c>
      <c r="I202" s="8">
        <f>(D202+F202+K202)*H202</f>
        <v>2432664</v>
      </c>
      <c r="J202" s="187"/>
      <c r="K202" s="188"/>
      <c r="L202" s="8"/>
      <c r="M202" s="8">
        <f>(D202+F202+G202+I202+K202+L202)*12</f>
        <v>156113568</v>
      </c>
      <c r="N202" s="14">
        <f t="shared" ref="N202:N205" si="141">40*O202</f>
        <v>1400</v>
      </c>
      <c r="O202" s="14">
        <v>35</v>
      </c>
      <c r="P202" s="13">
        <f t="shared" ref="P202:P205" si="142">(M202/N202)*(35/52)</f>
        <v>75054.600000000006</v>
      </c>
      <c r="Q202" s="14">
        <v>0.2</v>
      </c>
      <c r="R202" s="14">
        <v>552.5</v>
      </c>
      <c r="S202" s="123">
        <f t="shared" ref="S202:S205" si="143">(P202*Q202*R202)</f>
        <v>8293533.3000000007</v>
      </c>
      <c r="T202" s="57"/>
    </row>
    <row r="203" spans="1:20" ht="18" customHeight="1" x14ac:dyDescent="0.2">
      <c r="A203" s="6">
        <v>2</v>
      </c>
      <c r="B203" s="122" t="s">
        <v>170</v>
      </c>
      <c r="C203" s="112">
        <v>3.99</v>
      </c>
      <c r="D203" s="8">
        <f t="shared" si="140"/>
        <v>9336600</v>
      </c>
      <c r="E203" s="8"/>
      <c r="F203" s="8"/>
      <c r="G203" s="8"/>
      <c r="H203" s="69">
        <v>0.15</v>
      </c>
      <c r="I203" s="8">
        <f>(D203+F203+K203)*H203</f>
        <v>1400490</v>
      </c>
      <c r="J203" s="187"/>
      <c r="K203" s="188"/>
      <c r="L203" s="8"/>
      <c r="M203" s="8">
        <f>(D203+F203+G203+I203+K203+L203)*12</f>
        <v>128845080</v>
      </c>
      <c r="N203" s="14">
        <f t="shared" si="141"/>
        <v>1400</v>
      </c>
      <c r="O203" s="14">
        <v>35</v>
      </c>
      <c r="P203" s="13">
        <f t="shared" si="142"/>
        <v>61944.75</v>
      </c>
      <c r="Q203" s="14">
        <v>0.2</v>
      </c>
      <c r="R203" s="14">
        <v>552.5</v>
      </c>
      <c r="S203" s="123">
        <f t="shared" si="143"/>
        <v>6844894.875</v>
      </c>
      <c r="T203" s="57"/>
    </row>
    <row r="204" spans="1:20" ht="18" customHeight="1" x14ac:dyDescent="0.2">
      <c r="A204" s="6">
        <v>3</v>
      </c>
      <c r="B204" s="122" t="s">
        <v>456</v>
      </c>
      <c r="C204" s="112">
        <v>4.8899999999999997</v>
      </c>
      <c r="D204" s="8">
        <f t="shared" si="140"/>
        <v>11442600</v>
      </c>
      <c r="E204" s="8"/>
      <c r="F204" s="8"/>
      <c r="G204" s="8"/>
      <c r="H204" s="69">
        <v>0.37</v>
      </c>
      <c r="I204" s="8">
        <f>(D204+F204+K204)*H204</f>
        <v>4233762.1628369996</v>
      </c>
      <c r="J204" s="189">
        <v>0.09</v>
      </c>
      <c r="K204" s="190">
        <f>C204*J204</f>
        <v>0.44009999999999994</v>
      </c>
      <c r="L204" s="8"/>
      <c r="M204" s="8">
        <f>(D204+F204+G204+I204+K204+L204)*12</f>
        <v>188116351.23524398</v>
      </c>
      <c r="N204" s="14">
        <f t="shared" si="141"/>
        <v>1400</v>
      </c>
      <c r="O204" s="14">
        <v>35</v>
      </c>
      <c r="P204" s="13">
        <f t="shared" si="142"/>
        <v>90440.553478482689</v>
      </c>
      <c r="Q204" s="14">
        <v>0.2</v>
      </c>
      <c r="R204" s="14">
        <v>552.5</v>
      </c>
      <c r="S204" s="123">
        <f t="shared" si="143"/>
        <v>9993681.1593723372</v>
      </c>
      <c r="T204" s="57"/>
    </row>
    <row r="205" spans="1:20" ht="18" customHeight="1" x14ac:dyDescent="0.2">
      <c r="A205" s="6">
        <v>4</v>
      </c>
      <c r="B205" s="122" t="s">
        <v>171</v>
      </c>
      <c r="C205" s="112">
        <v>4.32</v>
      </c>
      <c r="D205" s="8">
        <f t="shared" si="140"/>
        <v>10108800</v>
      </c>
      <c r="E205" s="8"/>
      <c r="F205" s="8"/>
      <c r="G205" s="8"/>
      <c r="H205" s="69">
        <v>0.19</v>
      </c>
      <c r="I205" s="8">
        <f>(D205+F205+K205)*H205</f>
        <v>1920672</v>
      </c>
      <c r="J205" s="5"/>
      <c r="K205" s="11"/>
      <c r="L205" s="8"/>
      <c r="M205" s="8">
        <f>(D205+F205+G205+I205+K205+L205)*12</f>
        <v>144353664</v>
      </c>
      <c r="N205" s="14">
        <f t="shared" si="141"/>
        <v>1400</v>
      </c>
      <c r="O205" s="14">
        <v>35</v>
      </c>
      <c r="P205" s="13">
        <f t="shared" si="142"/>
        <v>69400.800000000003</v>
      </c>
      <c r="Q205" s="14">
        <v>0.2</v>
      </c>
      <c r="R205" s="14">
        <v>552.5</v>
      </c>
      <c r="S205" s="123">
        <f t="shared" si="143"/>
        <v>7668788.4000000013</v>
      </c>
      <c r="T205" s="57"/>
    </row>
    <row r="206" spans="1:20" ht="18" customHeight="1" x14ac:dyDescent="0.2">
      <c r="A206" s="6"/>
      <c r="B206" s="105"/>
      <c r="C206" s="106"/>
      <c r="D206" s="5"/>
      <c r="E206" s="15"/>
      <c r="F206" s="5"/>
      <c r="G206" s="5"/>
      <c r="H206" s="6"/>
      <c r="I206" s="5"/>
      <c r="J206" s="5"/>
      <c r="K206" s="11"/>
      <c r="L206" s="5"/>
      <c r="M206" s="5"/>
      <c r="N206" s="5"/>
      <c r="O206" s="5"/>
      <c r="P206" s="6"/>
      <c r="Q206" s="5"/>
      <c r="R206" s="6"/>
      <c r="S206" s="5"/>
      <c r="T206" s="5"/>
    </row>
    <row r="207" spans="1:20" ht="18" customHeight="1" x14ac:dyDescent="0.2">
      <c r="A207" s="46"/>
      <c r="B207" s="125" t="s">
        <v>433</v>
      </c>
      <c r="C207" s="126">
        <f>C209+C208</f>
        <v>7.6400000000000006</v>
      </c>
      <c r="D207" s="75">
        <f t="shared" ref="D207:S207" si="144">D208+D209</f>
        <v>17877600</v>
      </c>
      <c r="E207" s="169">
        <f t="shared" si="144"/>
        <v>0.4</v>
      </c>
      <c r="F207" s="75">
        <f t="shared" si="144"/>
        <v>936000</v>
      </c>
      <c r="G207" s="75"/>
      <c r="H207" s="75"/>
      <c r="I207" s="75">
        <f t="shared" si="144"/>
        <v>3092310</v>
      </c>
      <c r="J207" s="75"/>
      <c r="K207" s="76"/>
      <c r="L207" s="75">
        <f t="shared" si="144"/>
        <v>0</v>
      </c>
      <c r="M207" s="75">
        <f t="shared" si="144"/>
        <v>262870920</v>
      </c>
      <c r="N207" s="75">
        <f t="shared" si="144"/>
        <v>2800</v>
      </c>
      <c r="O207" s="75">
        <f t="shared" si="144"/>
        <v>70</v>
      </c>
      <c r="P207" s="75">
        <f t="shared" si="144"/>
        <v>126380.25</v>
      </c>
      <c r="Q207" s="75"/>
      <c r="R207" s="75">
        <f t="shared" si="144"/>
        <v>1045</v>
      </c>
      <c r="S207" s="75">
        <f t="shared" si="144"/>
        <v>13206736.125</v>
      </c>
      <c r="T207" s="62"/>
    </row>
    <row r="208" spans="1:20" ht="18" customHeight="1" x14ac:dyDescent="0.2">
      <c r="A208" s="6">
        <v>1</v>
      </c>
      <c r="B208" s="105" t="s">
        <v>172</v>
      </c>
      <c r="C208" s="106">
        <v>3.65</v>
      </c>
      <c r="D208" s="8">
        <f t="shared" ref="D208:D213" si="145">C208*2340000</f>
        <v>8541000</v>
      </c>
      <c r="E208" s="60">
        <v>0.2</v>
      </c>
      <c r="F208" s="8">
        <f t="shared" ref="F208:F209" si="146">(E208*2340000)</f>
        <v>468000</v>
      </c>
      <c r="G208" s="8"/>
      <c r="H208" s="69">
        <v>0.18</v>
      </c>
      <c r="I208" s="8">
        <f>(D208+F208+K208)*H208</f>
        <v>1621620</v>
      </c>
      <c r="J208" s="5"/>
      <c r="K208" s="11"/>
      <c r="L208" s="8"/>
      <c r="M208" s="8">
        <f>(D208+F208+G208+I208+K208+L208)*12</f>
        <v>127567440</v>
      </c>
      <c r="N208" s="14">
        <f t="shared" ref="N208:N209" si="147">40*O208</f>
        <v>1400</v>
      </c>
      <c r="O208" s="14">
        <v>35</v>
      </c>
      <c r="P208" s="13">
        <f t="shared" ref="P208:P213" si="148">(M208/N208)*(35/52)</f>
        <v>61330.500000000007</v>
      </c>
      <c r="Q208" s="14">
        <v>0.2</v>
      </c>
      <c r="R208" s="6">
        <v>522.5</v>
      </c>
      <c r="S208" s="123">
        <f t="shared" ref="S208:S213" si="149">(P208*Q208*R208)</f>
        <v>6409037.2500000009</v>
      </c>
      <c r="T208" s="5"/>
    </row>
    <row r="209" spans="1:21" ht="18" customHeight="1" x14ac:dyDescent="0.2">
      <c r="A209" s="6">
        <v>2</v>
      </c>
      <c r="B209" s="105" t="s">
        <v>173</v>
      </c>
      <c r="C209" s="106">
        <v>3.99</v>
      </c>
      <c r="D209" s="8">
        <f t="shared" si="145"/>
        <v>9336600</v>
      </c>
      <c r="E209" s="60">
        <v>0.2</v>
      </c>
      <c r="F209" s="8">
        <f t="shared" si="146"/>
        <v>468000</v>
      </c>
      <c r="G209" s="8"/>
      <c r="H209" s="69">
        <v>0.15</v>
      </c>
      <c r="I209" s="8">
        <f>(D209+F209+K209)*H209</f>
        <v>1470690</v>
      </c>
      <c r="J209" s="97"/>
      <c r="K209" s="124"/>
      <c r="L209" s="8"/>
      <c r="M209" s="8">
        <f>(D209+F209+G209+I209+K209+L209)*12</f>
        <v>135303480</v>
      </c>
      <c r="N209" s="14">
        <f t="shared" si="147"/>
        <v>1400</v>
      </c>
      <c r="O209" s="14">
        <v>35</v>
      </c>
      <c r="P209" s="13">
        <f t="shared" si="148"/>
        <v>65049.75</v>
      </c>
      <c r="Q209" s="14">
        <v>0.2</v>
      </c>
      <c r="R209" s="6">
        <v>522.5</v>
      </c>
      <c r="S209" s="123">
        <f t="shared" si="149"/>
        <v>6797698.875</v>
      </c>
      <c r="T209" s="5"/>
    </row>
    <row r="210" spans="1:21" ht="18" customHeight="1" x14ac:dyDescent="0.2">
      <c r="A210" s="6"/>
      <c r="B210" s="105"/>
      <c r="C210" s="106"/>
      <c r="D210" s="8"/>
      <c r="E210" s="8"/>
      <c r="F210" s="8"/>
      <c r="G210" s="8"/>
      <c r="H210" s="69"/>
      <c r="I210" s="8"/>
      <c r="J210" s="5"/>
      <c r="K210" s="11"/>
      <c r="L210" s="8"/>
      <c r="M210" s="8"/>
      <c r="N210" s="14"/>
      <c r="O210" s="14"/>
      <c r="P210" s="13"/>
      <c r="Q210" s="14"/>
      <c r="R210" s="6"/>
      <c r="S210" s="123"/>
      <c r="T210" s="5"/>
    </row>
    <row r="211" spans="1:21" ht="18" customHeight="1" x14ac:dyDescent="0.2">
      <c r="A211" s="46"/>
      <c r="B211" s="125" t="s">
        <v>434</v>
      </c>
      <c r="C211" s="121">
        <f t="shared" ref="C211:R211" si="150">SUM(C212:C213)</f>
        <v>6.98</v>
      </c>
      <c r="D211" s="121">
        <f t="shared" si="150"/>
        <v>16333200</v>
      </c>
      <c r="E211" s="121"/>
      <c r="F211" s="121"/>
      <c r="G211" s="121"/>
      <c r="H211" s="121"/>
      <c r="I211" s="121">
        <f t="shared" si="150"/>
        <v>2060370</v>
      </c>
      <c r="J211" s="121"/>
      <c r="K211" s="121"/>
      <c r="L211" s="121">
        <f t="shared" si="150"/>
        <v>0</v>
      </c>
      <c r="M211" s="121">
        <f t="shared" si="150"/>
        <v>220722840</v>
      </c>
      <c r="N211" s="121">
        <f t="shared" si="150"/>
        <v>2800</v>
      </c>
      <c r="O211" s="121">
        <f t="shared" si="150"/>
        <v>70</v>
      </c>
      <c r="P211" s="121">
        <f t="shared" si="150"/>
        <v>106116.75</v>
      </c>
      <c r="Q211" s="121"/>
      <c r="R211" s="121">
        <f t="shared" si="150"/>
        <v>1105</v>
      </c>
      <c r="S211" s="121">
        <f>SUM(S212:S213)</f>
        <v>11725900.875</v>
      </c>
      <c r="T211" s="5"/>
    </row>
    <row r="212" spans="1:21" ht="18" customHeight="1" x14ac:dyDescent="0.2">
      <c r="A212" s="6">
        <v>1</v>
      </c>
      <c r="B212" s="105" t="s">
        <v>174</v>
      </c>
      <c r="C212" s="106">
        <v>3.65</v>
      </c>
      <c r="D212" s="8">
        <f t="shared" si="145"/>
        <v>8541000</v>
      </c>
      <c r="E212" s="8"/>
      <c r="F212" s="8"/>
      <c r="G212" s="8"/>
      <c r="H212" s="69">
        <v>0.15</v>
      </c>
      <c r="I212" s="8">
        <f>(D212+F212+K212)*H212</f>
        <v>1281150</v>
      </c>
      <c r="J212" s="5"/>
      <c r="K212" s="11"/>
      <c r="L212" s="8"/>
      <c r="M212" s="8">
        <f>(D212+F212+G212+I212+K212+L212)*12</f>
        <v>117865800</v>
      </c>
      <c r="N212" s="14">
        <f t="shared" ref="N212:N213" si="151">40*O212</f>
        <v>1400</v>
      </c>
      <c r="O212" s="14">
        <v>35</v>
      </c>
      <c r="P212" s="13">
        <f t="shared" si="148"/>
        <v>56666.250000000007</v>
      </c>
      <c r="Q212" s="14">
        <v>0.2</v>
      </c>
      <c r="R212" s="6">
        <v>552.5</v>
      </c>
      <c r="S212" s="123">
        <f t="shared" si="149"/>
        <v>6261620.6250000009</v>
      </c>
      <c r="T212" s="5"/>
    </row>
    <row r="213" spans="1:21" ht="18" customHeight="1" x14ac:dyDescent="0.2">
      <c r="A213" s="6">
        <v>2</v>
      </c>
      <c r="B213" s="105" t="s">
        <v>175</v>
      </c>
      <c r="C213" s="106">
        <v>3.33</v>
      </c>
      <c r="D213" s="8">
        <f t="shared" si="145"/>
        <v>7792200</v>
      </c>
      <c r="E213" s="8"/>
      <c r="F213" s="8"/>
      <c r="G213" s="8"/>
      <c r="H213" s="69">
        <v>0.1</v>
      </c>
      <c r="I213" s="8">
        <f>(D213+F213+K213)*H213</f>
        <v>779220</v>
      </c>
      <c r="J213" s="97"/>
      <c r="K213" s="124"/>
      <c r="L213" s="8"/>
      <c r="M213" s="8">
        <f>(D213+F213+G213+I213+K213+L213)*12</f>
        <v>102857040</v>
      </c>
      <c r="N213" s="14">
        <f t="shared" si="151"/>
        <v>1400</v>
      </c>
      <c r="O213" s="14">
        <v>35</v>
      </c>
      <c r="P213" s="13">
        <f t="shared" si="148"/>
        <v>49450.5</v>
      </c>
      <c r="Q213" s="14">
        <v>0.2</v>
      </c>
      <c r="R213" s="6">
        <v>552.5</v>
      </c>
      <c r="S213" s="123">
        <f t="shared" si="149"/>
        <v>5464280.25</v>
      </c>
      <c r="T213" s="5"/>
    </row>
    <row r="214" spans="1:21" ht="18" customHeight="1" x14ac:dyDescent="0.2">
      <c r="A214" s="6"/>
      <c r="B214" s="105"/>
      <c r="C214" s="106"/>
      <c r="D214" s="5"/>
      <c r="E214" s="15"/>
      <c r="F214" s="5"/>
      <c r="G214" s="5"/>
      <c r="H214" s="6"/>
      <c r="I214" s="5"/>
      <c r="J214" s="5"/>
      <c r="K214" s="11"/>
      <c r="L214" s="5"/>
      <c r="M214" s="5"/>
      <c r="N214" s="5"/>
      <c r="O214" s="5"/>
      <c r="P214" s="6"/>
      <c r="Q214" s="5"/>
      <c r="R214" s="6"/>
      <c r="S214" s="5"/>
      <c r="T214" s="5"/>
    </row>
    <row r="215" spans="1:21" ht="18" customHeight="1" x14ac:dyDescent="0.2">
      <c r="A215" s="46" t="s">
        <v>436</v>
      </c>
      <c r="B215" s="41" t="s">
        <v>176</v>
      </c>
      <c r="C215" s="127">
        <f>C216+C241+C257+C284+C303+C334+C337+C351+C386+C389+C401+C432</f>
        <v>947.35000000000014</v>
      </c>
      <c r="D215" s="45">
        <f>D216+D241+D257+D284+D303+D334+D337+D351+D386+D389+D401+D432</f>
        <v>2216799000</v>
      </c>
      <c r="E215" s="185">
        <f>E216+E241+E257+E284+E303+E334+E337+E351+E386+E389+E401+E432</f>
        <v>9.6</v>
      </c>
      <c r="F215" s="45">
        <f>F216+F241+F257+F284+F303+F334+F337+F351+F386+F389+F401+F432</f>
        <v>22464000</v>
      </c>
      <c r="G215" s="45"/>
      <c r="H215" s="45"/>
      <c r="I215" s="45">
        <f>I216+I241+I257+I284+I303+I334+I337+I351+I386+I389+I401+I432</f>
        <v>441414857.51999998</v>
      </c>
      <c r="J215" s="183">
        <f>J216+J241+J257+J284+J303+J334+J337+J351+J386+J389+J401+J432</f>
        <v>0.69009999999999994</v>
      </c>
      <c r="K215" s="107">
        <f>K216+K241+K257+K284+K303+K334+K337+K351+K386+K389+K401+K432</f>
        <v>2663622</v>
      </c>
      <c r="L215" s="45"/>
      <c r="M215" s="45">
        <f t="shared" ref="M215:S215" si="152">M216+M241+M257+M284+M303+M334+M337+M351+M386+M389+M401+M432</f>
        <v>32200097754.240002</v>
      </c>
      <c r="N215" s="45">
        <f t="shared" si="152"/>
        <v>153775</v>
      </c>
      <c r="O215" s="45">
        <f t="shared" si="152"/>
        <v>8005</v>
      </c>
      <c r="P215" s="45">
        <f t="shared" si="152"/>
        <v>32297360.882745996</v>
      </c>
      <c r="Q215" s="45">
        <f t="shared" si="152"/>
        <v>4.6000000000000014</v>
      </c>
      <c r="R215" s="45">
        <f t="shared" si="152"/>
        <v>16560.5</v>
      </c>
      <c r="S215" s="45">
        <f t="shared" si="152"/>
        <v>490028950.46784443</v>
      </c>
      <c r="T215" s="102"/>
    </row>
    <row r="216" spans="1:21" ht="21.75" customHeight="1" x14ac:dyDescent="0.2">
      <c r="A216" s="35"/>
      <c r="B216" s="109" t="s">
        <v>435</v>
      </c>
      <c r="C216" s="182">
        <f t="shared" ref="C216:I216" si="153">SUM(C217:C239)</f>
        <v>99.84</v>
      </c>
      <c r="D216" s="35">
        <f t="shared" si="153"/>
        <v>233625600</v>
      </c>
      <c r="E216" s="182">
        <f t="shared" si="153"/>
        <v>0.35</v>
      </c>
      <c r="F216" s="35">
        <f t="shared" si="153"/>
        <v>819000</v>
      </c>
      <c r="G216" s="35"/>
      <c r="H216" s="35">
        <f t="shared" si="153"/>
        <v>3.9099999999999997</v>
      </c>
      <c r="I216" s="35">
        <f t="shared" si="153"/>
        <v>41700204</v>
      </c>
      <c r="J216" s="35"/>
      <c r="K216" s="128"/>
      <c r="L216" s="35"/>
      <c r="M216" s="35">
        <f t="shared" ref="M216:R216" si="154">SUM(M217:M239)</f>
        <v>3313737648</v>
      </c>
      <c r="N216" s="35">
        <f t="shared" si="154"/>
        <v>16169</v>
      </c>
      <c r="O216" s="35">
        <f t="shared" si="154"/>
        <v>851</v>
      </c>
      <c r="P216" s="35">
        <f t="shared" si="154"/>
        <v>3353985.4736842094</v>
      </c>
      <c r="Q216" s="35">
        <f t="shared" si="154"/>
        <v>4.6000000000000014</v>
      </c>
      <c r="R216" s="35">
        <f t="shared" si="154"/>
        <v>1325</v>
      </c>
      <c r="S216" s="35">
        <f>SUM(S217:S239)</f>
        <v>39904655.115789481</v>
      </c>
      <c r="T216" s="35"/>
      <c r="U216" s="80">
        <f>A239+A255+A282+A301+A332+A349+A335+A384+A387+A399+A430+A464</f>
        <v>226</v>
      </c>
    </row>
    <row r="217" spans="1:21" ht="15.75" customHeight="1" x14ac:dyDescent="0.2">
      <c r="A217" s="103">
        <v>1</v>
      </c>
      <c r="B217" s="175" t="s">
        <v>177</v>
      </c>
      <c r="C217" s="68">
        <v>4.34</v>
      </c>
      <c r="D217" s="176">
        <f>2340000*C217</f>
        <v>10155600</v>
      </c>
      <c r="E217" s="129"/>
      <c r="F217" s="8"/>
      <c r="G217" s="8"/>
      <c r="H217" s="177">
        <v>0.18</v>
      </c>
      <c r="I217" s="8">
        <f t="shared" ref="I217:I239" si="155">(D217+F217+K217)*H217</f>
        <v>1828008</v>
      </c>
      <c r="J217" s="81"/>
      <c r="K217" s="130"/>
      <c r="L217" s="8"/>
      <c r="M217" s="8">
        <f t="shared" ref="M217:M239" si="156">(D217+F217+G217+I217+K217+L217)*12</f>
        <v>143803296</v>
      </c>
      <c r="N217" s="14">
        <f t="shared" ref="N217:N237" si="157">19*O217</f>
        <v>703</v>
      </c>
      <c r="O217" s="14">
        <v>37</v>
      </c>
      <c r="P217" s="13">
        <f t="shared" ref="P217:P239" si="158">((M217/N217)*(O217/52))</f>
        <v>145549.89473684211</v>
      </c>
      <c r="Q217" s="14">
        <v>0.2</v>
      </c>
      <c r="R217" s="178">
        <v>34</v>
      </c>
      <c r="S217" s="8">
        <f t="shared" ref="S217:S239" si="159">(P217*Q217*R217)</f>
        <v>989739.28421052638</v>
      </c>
      <c r="T217" s="57"/>
    </row>
    <row r="218" spans="1:21" ht="15.75" customHeight="1" x14ac:dyDescent="0.2">
      <c r="A218" s="103">
        <v>2</v>
      </c>
      <c r="B218" s="175" t="s">
        <v>178</v>
      </c>
      <c r="C218" s="68">
        <v>4</v>
      </c>
      <c r="D218" s="176">
        <f t="shared" ref="D218:D239" si="160">2340000*C218</f>
        <v>9360000</v>
      </c>
      <c r="E218" s="68"/>
      <c r="F218" s="8"/>
      <c r="G218" s="8"/>
      <c r="H218" s="177">
        <v>0.12</v>
      </c>
      <c r="I218" s="8">
        <f t="shared" si="155"/>
        <v>1123200</v>
      </c>
      <c r="J218" s="81"/>
      <c r="K218" s="130"/>
      <c r="L218" s="8"/>
      <c r="M218" s="8">
        <f t="shared" si="156"/>
        <v>125798400</v>
      </c>
      <c r="N218" s="14">
        <f t="shared" si="157"/>
        <v>703</v>
      </c>
      <c r="O218" s="14">
        <v>37</v>
      </c>
      <c r="P218" s="13">
        <f t="shared" si="158"/>
        <v>127326.31578947369</v>
      </c>
      <c r="Q218" s="14">
        <v>0.2</v>
      </c>
      <c r="R218" s="178">
        <v>34</v>
      </c>
      <c r="S218" s="8">
        <f t="shared" si="159"/>
        <v>865818.94736842113</v>
      </c>
      <c r="T218" s="57"/>
    </row>
    <row r="219" spans="1:21" ht="15.75" customHeight="1" x14ac:dyDescent="0.2">
      <c r="A219" s="103">
        <v>3</v>
      </c>
      <c r="B219" s="175" t="s">
        <v>179</v>
      </c>
      <c r="C219" s="68">
        <v>3</v>
      </c>
      <c r="D219" s="176">
        <f t="shared" si="160"/>
        <v>7020000</v>
      </c>
      <c r="E219" s="129"/>
      <c r="F219" s="8"/>
      <c r="G219" s="8"/>
      <c r="H219" s="177">
        <v>0.09</v>
      </c>
      <c r="I219" s="8">
        <f t="shared" si="155"/>
        <v>631800</v>
      </c>
      <c r="J219" s="81"/>
      <c r="K219" s="130"/>
      <c r="L219" s="8"/>
      <c r="M219" s="8">
        <f t="shared" si="156"/>
        <v>91821600</v>
      </c>
      <c r="N219" s="14">
        <f t="shared" si="157"/>
        <v>703</v>
      </c>
      <c r="O219" s="14">
        <v>37</v>
      </c>
      <c r="P219" s="13">
        <f t="shared" si="158"/>
        <v>92936.84210526316</v>
      </c>
      <c r="Q219" s="14">
        <v>0.2</v>
      </c>
      <c r="R219" s="178">
        <v>23</v>
      </c>
      <c r="S219" s="8">
        <f t="shared" si="159"/>
        <v>427509.47368421056</v>
      </c>
      <c r="T219" s="57"/>
    </row>
    <row r="220" spans="1:21" ht="15.75" customHeight="1" x14ac:dyDescent="0.2">
      <c r="A220" s="103">
        <v>4</v>
      </c>
      <c r="B220" s="175" t="s">
        <v>180</v>
      </c>
      <c r="C220" s="68">
        <v>4</v>
      </c>
      <c r="D220" s="176">
        <f t="shared" si="160"/>
        <v>9360000</v>
      </c>
      <c r="E220" s="129"/>
      <c r="F220" s="8"/>
      <c r="G220" s="8"/>
      <c r="H220" s="177">
        <v>0.16</v>
      </c>
      <c r="I220" s="8">
        <f t="shared" si="155"/>
        <v>1497600</v>
      </c>
      <c r="J220" s="81"/>
      <c r="K220" s="130"/>
      <c r="L220" s="8"/>
      <c r="M220" s="8">
        <f t="shared" si="156"/>
        <v>130291200</v>
      </c>
      <c r="N220" s="14">
        <f t="shared" si="157"/>
        <v>703</v>
      </c>
      <c r="O220" s="14">
        <v>37</v>
      </c>
      <c r="P220" s="13">
        <f t="shared" si="158"/>
        <v>131873.68421052632</v>
      </c>
      <c r="Q220" s="14">
        <v>0.2</v>
      </c>
      <c r="R220" s="178">
        <v>17</v>
      </c>
      <c r="S220" s="8">
        <f t="shared" si="159"/>
        <v>448370.52631578955</v>
      </c>
      <c r="T220" s="57"/>
    </row>
    <row r="221" spans="1:21" ht="15.75" customHeight="1" x14ac:dyDescent="0.2">
      <c r="A221" s="103">
        <v>5</v>
      </c>
      <c r="B221" s="175" t="s">
        <v>181</v>
      </c>
      <c r="C221" s="68">
        <v>3.66</v>
      </c>
      <c r="D221" s="176">
        <f t="shared" si="160"/>
        <v>8564400</v>
      </c>
      <c r="E221" s="6"/>
      <c r="F221" s="8"/>
      <c r="G221" s="8"/>
      <c r="H221" s="177">
        <v>0.14000000000000001</v>
      </c>
      <c r="I221" s="8">
        <f t="shared" si="155"/>
        <v>1199016</v>
      </c>
      <c r="J221" s="81"/>
      <c r="K221" s="130"/>
      <c r="L221" s="8"/>
      <c r="M221" s="8">
        <f t="shared" si="156"/>
        <v>117160992</v>
      </c>
      <c r="N221" s="14">
        <f t="shared" si="157"/>
        <v>703</v>
      </c>
      <c r="O221" s="14">
        <v>37</v>
      </c>
      <c r="P221" s="13">
        <f t="shared" si="158"/>
        <v>118584</v>
      </c>
      <c r="Q221" s="14">
        <v>0.2</v>
      </c>
      <c r="R221" s="178">
        <v>17</v>
      </c>
      <c r="S221" s="8">
        <f t="shared" si="159"/>
        <v>403185.60000000003</v>
      </c>
      <c r="T221" s="57"/>
    </row>
    <row r="222" spans="1:21" ht="15.75" customHeight="1" x14ac:dyDescent="0.2">
      <c r="A222" s="103">
        <v>6</v>
      </c>
      <c r="B222" s="175" t="s">
        <v>182</v>
      </c>
      <c r="C222" s="68">
        <v>4.34</v>
      </c>
      <c r="D222" s="176">
        <f t="shared" si="160"/>
        <v>10155600</v>
      </c>
      <c r="E222" s="68"/>
      <c r="F222" s="8"/>
      <c r="G222" s="8"/>
      <c r="H222" s="177">
        <v>0.2</v>
      </c>
      <c r="I222" s="8">
        <f t="shared" si="155"/>
        <v>2031120</v>
      </c>
      <c r="J222" s="81"/>
      <c r="K222" s="130"/>
      <c r="L222" s="8"/>
      <c r="M222" s="8">
        <f t="shared" si="156"/>
        <v>146240640</v>
      </c>
      <c r="N222" s="14">
        <f t="shared" si="157"/>
        <v>703</v>
      </c>
      <c r="O222" s="14">
        <v>37</v>
      </c>
      <c r="P222" s="13">
        <f t="shared" si="158"/>
        <v>148016.84210526317</v>
      </c>
      <c r="Q222" s="14">
        <v>0.2</v>
      </c>
      <c r="R222" s="178">
        <v>17</v>
      </c>
      <c r="S222" s="8">
        <f t="shared" si="159"/>
        <v>503257.26315789483</v>
      </c>
      <c r="T222" s="57"/>
    </row>
    <row r="223" spans="1:21" ht="15.75" customHeight="1" x14ac:dyDescent="0.2">
      <c r="A223" s="103">
        <v>7</v>
      </c>
      <c r="B223" s="175" t="s">
        <v>183</v>
      </c>
      <c r="C223" s="68">
        <v>4.68</v>
      </c>
      <c r="D223" s="176">
        <f t="shared" si="160"/>
        <v>10951200</v>
      </c>
      <c r="E223" s="129"/>
      <c r="F223" s="8"/>
      <c r="G223" s="8"/>
      <c r="H223" s="177">
        <v>0.2</v>
      </c>
      <c r="I223" s="8">
        <f t="shared" si="155"/>
        <v>2190240</v>
      </c>
      <c r="J223" s="81"/>
      <c r="K223" s="130"/>
      <c r="L223" s="8"/>
      <c r="M223" s="8">
        <f t="shared" si="156"/>
        <v>157697280</v>
      </c>
      <c r="N223" s="14">
        <f t="shared" si="157"/>
        <v>703</v>
      </c>
      <c r="O223" s="14">
        <v>37</v>
      </c>
      <c r="P223" s="13">
        <f t="shared" si="158"/>
        <v>159612.63157894736</v>
      </c>
      <c r="Q223" s="14">
        <v>0.2</v>
      </c>
      <c r="R223" s="178">
        <v>51</v>
      </c>
      <c r="S223" s="8">
        <f t="shared" si="159"/>
        <v>1628048.8421052631</v>
      </c>
      <c r="T223" s="57"/>
    </row>
    <row r="224" spans="1:21" ht="15.75" customHeight="1" x14ac:dyDescent="0.2">
      <c r="A224" s="103">
        <v>8</v>
      </c>
      <c r="B224" s="175" t="s">
        <v>184</v>
      </c>
      <c r="C224" s="68">
        <v>4</v>
      </c>
      <c r="D224" s="176">
        <f t="shared" si="160"/>
        <v>9360000</v>
      </c>
      <c r="E224" s="68"/>
      <c r="F224" s="8"/>
      <c r="G224" s="8"/>
      <c r="H224" s="177">
        <v>0.17</v>
      </c>
      <c r="I224" s="8">
        <f t="shared" si="155"/>
        <v>1591200</v>
      </c>
      <c r="J224" s="81"/>
      <c r="K224" s="130"/>
      <c r="L224" s="8"/>
      <c r="M224" s="8">
        <f t="shared" si="156"/>
        <v>131414400</v>
      </c>
      <c r="N224" s="14">
        <f t="shared" si="157"/>
        <v>703</v>
      </c>
      <c r="O224" s="14">
        <v>37</v>
      </c>
      <c r="P224" s="13">
        <f t="shared" si="158"/>
        <v>133010.5263157895</v>
      </c>
      <c r="Q224" s="14">
        <v>0.2</v>
      </c>
      <c r="R224" s="178">
        <v>17</v>
      </c>
      <c r="S224" s="8">
        <f t="shared" si="159"/>
        <v>452235.78947368433</v>
      </c>
      <c r="T224" s="57"/>
    </row>
    <row r="225" spans="1:20" ht="15.75" customHeight="1" x14ac:dyDescent="0.2">
      <c r="A225" s="103">
        <v>9</v>
      </c>
      <c r="B225" s="175" t="s">
        <v>185</v>
      </c>
      <c r="C225" s="68">
        <v>3.66</v>
      </c>
      <c r="D225" s="176">
        <f>2340000*C225</f>
        <v>8564400</v>
      </c>
      <c r="E225" s="68"/>
      <c r="F225" s="8"/>
      <c r="G225" s="8"/>
      <c r="H225" s="177">
        <v>0.13</v>
      </c>
      <c r="I225" s="8">
        <f t="shared" si="155"/>
        <v>1113372</v>
      </c>
      <c r="J225" s="54"/>
      <c r="K225" s="130"/>
      <c r="L225" s="8"/>
      <c r="M225" s="8">
        <f t="shared" si="156"/>
        <v>116133264</v>
      </c>
      <c r="N225" s="14">
        <f t="shared" si="157"/>
        <v>703</v>
      </c>
      <c r="O225" s="14">
        <v>37</v>
      </c>
      <c r="P225" s="13">
        <f t="shared" si="158"/>
        <v>117543.78947368421</v>
      </c>
      <c r="Q225" s="14">
        <v>0.2</v>
      </c>
      <c r="R225" s="178">
        <v>40</v>
      </c>
      <c r="S225" s="8">
        <f t="shared" si="159"/>
        <v>940350.31578947383</v>
      </c>
      <c r="T225" s="57"/>
    </row>
    <row r="226" spans="1:20" ht="15.75" customHeight="1" x14ac:dyDescent="0.2">
      <c r="A226" s="103">
        <v>10</v>
      </c>
      <c r="B226" s="175" t="s">
        <v>186</v>
      </c>
      <c r="C226" s="68">
        <v>4</v>
      </c>
      <c r="D226" s="176">
        <f t="shared" si="160"/>
        <v>9360000</v>
      </c>
      <c r="E226" s="68"/>
      <c r="F226" s="8"/>
      <c r="G226" s="8"/>
      <c r="H226" s="177">
        <v>0.12</v>
      </c>
      <c r="I226" s="8">
        <f t="shared" si="155"/>
        <v>1123200</v>
      </c>
      <c r="J226" s="81"/>
      <c r="K226" s="130"/>
      <c r="L226" s="8"/>
      <c r="M226" s="8">
        <f t="shared" si="156"/>
        <v>125798400</v>
      </c>
      <c r="N226" s="14">
        <f t="shared" si="157"/>
        <v>703</v>
      </c>
      <c r="O226" s="14">
        <v>37</v>
      </c>
      <c r="P226" s="13">
        <f t="shared" si="158"/>
        <v>127326.31578947369</v>
      </c>
      <c r="Q226" s="14">
        <v>0.2</v>
      </c>
      <c r="R226" s="178">
        <v>51</v>
      </c>
      <c r="S226" s="8">
        <f t="shared" si="159"/>
        <v>1298728.4210526317</v>
      </c>
      <c r="T226" s="57"/>
    </row>
    <row r="227" spans="1:20" ht="15.75" customHeight="1" x14ac:dyDescent="0.2">
      <c r="A227" s="103">
        <v>11</v>
      </c>
      <c r="B227" s="175" t="s">
        <v>187</v>
      </c>
      <c r="C227" s="68">
        <v>4.68</v>
      </c>
      <c r="D227" s="176">
        <f t="shared" si="160"/>
        <v>10951200</v>
      </c>
      <c r="E227" s="68"/>
      <c r="F227" s="8"/>
      <c r="G227" s="8"/>
      <c r="H227" s="177">
        <v>0.19</v>
      </c>
      <c r="I227" s="8">
        <f t="shared" si="155"/>
        <v>2080728</v>
      </c>
      <c r="J227" s="81"/>
      <c r="K227" s="130"/>
      <c r="L227" s="8"/>
      <c r="M227" s="8">
        <f t="shared" si="156"/>
        <v>156383136</v>
      </c>
      <c r="N227" s="14">
        <f t="shared" si="157"/>
        <v>703</v>
      </c>
      <c r="O227" s="14">
        <v>37</v>
      </c>
      <c r="P227" s="13">
        <f t="shared" si="158"/>
        <v>158282.5263157895</v>
      </c>
      <c r="Q227" s="14">
        <v>0.2</v>
      </c>
      <c r="R227" s="178">
        <v>90</v>
      </c>
      <c r="S227" s="8">
        <f t="shared" si="159"/>
        <v>2849085.4736842113</v>
      </c>
      <c r="T227" s="57"/>
    </row>
    <row r="228" spans="1:20" ht="15.75" customHeight="1" x14ac:dyDescent="0.2">
      <c r="A228" s="103">
        <v>12</v>
      </c>
      <c r="B228" s="175" t="s">
        <v>188</v>
      </c>
      <c r="C228" s="68">
        <v>5.7</v>
      </c>
      <c r="D228" s="176">
        <f t="shared" si="160"/>
        <v>13338000</v>
      </c>
      <c r="E228" s="6"/>
      <c r="F228" s="8"/>
      <c r="G228" s="8"/>
      <c r="H228" s="177">
        <v>0.32</v>
      </c>
      <c r="I228" s="8">
        <f t="shared" si="155"/>
        <v>4268160</v>
      </c>
      <c r="J228" s="81"/>
      <c r="K228" s="130"/>
      <c r="L228" s="8"/>
      <c r="M228" s="8">
        <f t="shared" si="156"/>
        <v>211273920</v>
      </c>
      <c r="N228" s="14">
        <f t="shared" si="157"/>
        <v>703</v>
      </c>
      <c r="O228" s="14">
        <v>37</v>
      </c>
      <c r="P228" s="13">
        <f t="shared" si="158"/>
        <v>213840</v>
      </c>
      <c r="Q228" s="14">
        <v>0.2</v>
      </c>
      <c r="R228" s="178">
        <v>34</v>
      </c>
      <c r="S228" s="8">
        <f t="shared" si="159"/>
        <v>1454112</v>
      </c>
      <c r="T228" s="57"/>
    </row>
    <row r="229" spans="1:20" ht="16.5" customHeight="1" x14ac:dyDescent="0.2">
      <c r="A229" s="103">
        <v>13</v>
      </c>
      <c r="B229" s="175" t="s">
        <v>189</v>
      </c>
      <c r="C229" s="68">
        <v>4.34</v>
      </c>
      <c r="D229" s="176">
        <f t="shared" si="160"/>
        <v>10155600</v>
      </c>
      <c r="E229" s="6"/>
      <c r="F229" s="8"/>
      <c r="G229" s="8"/>
      <c r="H229" s="177">
        <v>0.15</v>
      </c>
      <c r="I229" s="8">
        <f t="shared" si="155"/>
        <v>1523340</v>
      </c>
      <c r="J229" s="131"/>
      <c r="K229" s="130"/>
      <c r="L229" s="8"/>
      <c r="M229" s="8">
        <f t="shared" si="156"/>
        <v>140147280</v>
      </c>
      <c r="N229" s="14">
        <f t="shared" si="157"/>
        <v>703</v>
      </c>
      <c r="O229" s="14">
        <v>37</v>
      </c>
      <c r="P229" s="13">
        <f t="shared" si="158"/>
        <v>141849.47368421053</v>
      </c>
      <c r="Q229" s="14">
        <v>0.2</v>
      </c>
      <c r="R229" s="178">
        <v>23</v>
      </c>
      <c r="S229" s="8">
        <f t="shared" si="159"/>
        <v>652507.57894736843</v>
      </c>
      <c r="T229" s="57"/>
    </row>
    <row r="230" spans="1:20" ht="15.75" customHeight="1" x14ac:dyDescent="0.2">
      <c r="A230" s="103">
        <v>14</v>
      </c>
      <c r="B230" s="175" t="s">
        <v>190</v>
      </c>
      <c r="C230" s="68">
        <v>4.68</v>
      </c>
      <c r="D230" s="176">
        <f t="shared" si="160"/>
        <v>10951200</v>
      </c>
      <c r="E230" s="6"/>
      <c r="F230" s="8"/>
      <c r="G230" s="8"/>
      <c r="H230" s="177">
        <v>0.2</v>
      </c>
      <c r="I230" s="8">
        <f t="shared" si="155"/>
        <v>2190240</v>
      </c>
      <c r="J230" s="81"/>
      <c r="K230" s="130"/>
      <c r="L230" s="8"/>
      <c r="M230" s="8">
        <f t="shared" si="156"/>
        <v>157697280</v>
      </c>
      <c r="N230" s="14">
        <f t="shared" si="157"/>
        <v>703</v>
      </c>
      <c r="O230" s="14">
        <v>37</v>
      </c>
      <c r="P230" s="13">
        <f t="shared" si="158"/>
        <v>159612.63157894736</v>
      </c>
      <c r="Q230" s="14">
        <v>0.2</v>
      </c>
      <c r="R230" s="178">
        <v>338</v>
      </c>
      <c r="S230" s="8">
        <f t="shared" si="159"/>
        <v>10789813.894736841</v>
      </c>
      <c r="T230" s="57"/>
    </row>
    <row r="231" spans="1:20" ht="15.75" customHeight="1" x14ac:dyDescent="0.2">
      <c r="A231" s="103">
        <v>15</v>
      </c>
      <c r="B231" s="175" t="s">
        <v>191</v>
      </c>
      <c r="C231" s="68">
        <v>5.36</v>
      </c>
      <c r="D231" s="176">
        <f t="shared" si="160"/>
        <v>12542400</v>
      </c>
      <c r="E231" s="68"/>
      <c r="F231" s="8"/>
      <c r="G231" s="8"/>
      <c r="H231" s="177">
        <v>0.32</v>
      </c>
      <c r="I231" s="8">
        <f t="shared" si="155"/>
        <v>4013568</v>
      </c>
      <c r="J231" s="81"/>
      <c r="K231" s="130"/>
      <c r="L231" s="8"/>
      <c r="M231" s="8">
        <f t="shared" si="156"/>
        <v>198671616</v>
      </c>
      <c r="N231" s="14">
        <f t="shared" si="157"/>
        <v>703</v>
      </c>
      <c r="O231" s="14">
        <v>37</v>
      </c>
      <c r="P231" s="13">
        <f t="shared" si="158"/>
        <v>201084.63157894736</v>
      </c>
      <c r="Q231" s="14">
        <v>0.2</v>
      </c>
      <c r="R231" s="178">
        <v>90</v>
      </c>
      <c r="S231" s="8">
        <f t="shared" si="159"/>
        <v>3619523.3684210526</v>
      </c>
      <c r="T231" s="57"/>
    </row>
    <row r="232" spans="1:20" ht="16.5" customHeight="1" x14ac:dyDescent="0.2">
      <c r="A232" s="103">
        <v>16</v>
      </c>
      <c r="B232" s="175" t="s">
        <v>192</v>
      </c>
      <c r="C232" s="68">
        <v>5.36</v>
      </c>
      <c r="D232" s="176">
        <f t="shared" si="160"/>
        <v>12542400</v>
      </c>
      <c r="E232" s="6">
        <v>0.2</v>
      </c>
      <c r="F232" s="8">
        <f t="shared" ref="F232:F234" si="161">(E232*2340000)</f>
        <v>468000</v>
      </c>
      <c r="G232" s="8"/>
      <c r="H232" s="179">
        <v>0.27</v>
      </c>
      <c r="I232" s="8">
        <f t="shared" si="155"/>
        <v>3512808</v>
      </c>
      <c r="J232" s="131"/>
      <c r="K232" s="130"/>
      <c r="L232" s="8"/>
      <c r="M232" s="8">
        <f t="shared" si="156"/>
        <v>198278496</v>
      </c>
      <c r="N232" s="14">
        <f t="shared" si="157"/>
        <v>703</v>
      </c>
      <c r="O232" s="14">
        <v>37</v>
      </c>
      <c r="P232" s="13">
        <f t="shared" si="158"/>
        <v>200686.73684210528</v>
      </c>
      <c r="Q232" s="14">
        <v>0.2</v>
      </c>
      <c r="R232" s="178">
        <v>45</v>
      </c>
      <c r="S232" s="8">
        <f t="shared" si="159"/>
        <v>1806180.6315789479</v>
      </c>
      <c r="T232" s="57"/>
    </row>
    <row r="233" spans="1:20" ht="15.75" customHeight="1" x14ac:dyDescent="0.2">
      <c r="A233" s="103">
        <v>17</v>
      </c>
      <c r="B233" s="175" t="s">
        <v>193</v>
      </c>
      <c r="C233" s="68">
        <v>4</v>
      </c>
      <c r="D233" s="176">
        <f t="shared" si="160"/>
        <v>9360000</v>
      </c>
      <c r="E233" s="129"/>
      <c r="F233" s="8"/>
      <c r="G233" s="8"/>
      <c r="H233" s="179">
        <v>0.11</v>
      </c>
      <c r="I233" s="8">
        <f t="shared" si="155"/>
        <v>1029600</v>
      </c>
      <c r="J233" s="81"/>
      <c r="K233" s="130"/>
      <c r="L233" s="8"/>
      <c r="M233" s="8">
        <f t="shared" si="156"/>
        <v>124675200</v>
      </c>
      <c r="N233" s="14">
        <f t="shared" si="157"/>
        <v>703</v>
      </c>
      <c r="O233" s="14">
        <v>37</v>
      </c>
      <c r="P233" s="13">
        <f t="shared" si="158"/>
        <v>126189.47368421053</v>
      </c>
      <c r="Q233" s="14">
        <v>0.2</v>
      </c>
      <c r="R233" s="178">
        <v>188</v>
      </c>
      <c r="S233" s="8">
        <f t="shared" si="159"/>
        <v>4744724.2105263164</v>
      </c>
      <c r="T233" s="57"/>
    </row>
    <row r="234" spans="1:20" ht="15.75" customHeight="1" x14ac:dyDescent="0.2">
      <c r="A234" s="103">
        <v>18</v>
      </c>
      <c r="B234" s="175" t="s">
        <v>194</v>
      </c>
      <c r="C234" s="68">
        <v>4.34</v>
      </c>
      <c r="D234" s="176">
        <f t="shared" si="160"/>
        <v>10155600</v>
      </c>
      <c r="E234" s="6">
        <v>0.15</v>
      </c>
      <c r="F234" s="8">
        <f t="shared" si="161"/>
        <v>351000</v>
      </c>
      <c r="G234" s="8"/>
      <c r="H234" s="179">
        <v>0.18</v>
      </c>
      <c r="I234" s="8">
        <f t="shared" si="155"/>
        <v>1891188</v>
      </c>
      <c r="J234" s="81"/>
      <c r="K234" s="130"/>
      <c r="L234" s="8"/>
      <c r="M234" s="8">
        <f t="shared" si="156"/>
        <v>148773456</v>
      </c>
      <c r="N234" s="14">
        <f t="shared" si="157"/>
        <v>703</v>
      </c>
      <c r="O234" s="14">
        <v>37</v>
      </c>
      <c r="P234" s="13">
        <f t="shared" si="158"/>
        <v>150580.42105263157</v>
      </c>
      <c r="Q234" s="14">
        <v>0.2</v>
      </c>
      <c r="R234" s="178">
        <v>34</v>
      </c>
      <c r="S234" s="8">
        <f t="shared" si="159"/>
        <v>1023946.8631578947</v>
      </c>
      <c r="T234" s="57"/>
    </row>
    <row r="235" spans="1:20" ht="15.75" customHeight="1" x14ac:dyDescent="0.2">
      <c r="A235" s="103">
        <v>19</v>
      </c>
      <c r="B235" s="175" t="s">
        <v>195</v>
      </c>
      <c r="C235" s="68">
        <v>4</v>
      </c>
      <c r="D235" s="176">
        <f t="shared" si="160"/>
        <v>9360000</v>
      </c>
      <c r="E235" s="6"/>
      <c r="F235" s="8"/>
      <c r="G235" s="8"/>
      <c r="H235" s="179">
        <v>0.11</v>
      </c>
      <c r="I235" s="8">
        <f t="shared" si="155"/>
        <v>1029600</v>
      </c>
      <c r="J235" s="81"/>
      <c r="K235" s="130"/>
      <c r="L235" s="8"/>
      <c r="M235" s="8">
        <f t="shared" si="156"/>
        <v>124675200</v>
      </c>
      <c r="N235" s="14">
        <f t="shared" si="157"/>
        <v>703</v>
      </c>
      <c r="O235" s="14">
        <v>37</v>
      </c>
      <c r="P235" s="13">
        <f t="shared" si="158"/>
        <v>126189.47368421053</v>
      </c>
      <c r="Q235" s="14">
        <v>0.2</v>
      </c>
      <c r="R235" s="178">
        <v>51</v>
      </c>
      <c r="S235" s="8">
        <f t="shared" si="159"/>
        <v>1287132.6315789474</v>
      </c>
      <c r="T235" s="57"/>
    </row>
    <row r="236" spans="1:20" ht="15.75" customHeight="1" x14ac:dyDescent="0.2">
      <c r="A236" s="103">
        <v>20</v>
      </c>
      <c r="B236" s="175" t="s">
        <v>196</v>
      </c>
      <c r="C236" s="68">
        <v>4.34</v>
      </c>
      <c r="D236" s="176">
        <f t="shared" si="160"/>
        <v>10155600</v>
      </c>
      <c r="E236" s="6"/>
      <c r="F236" s="8"/>
      <c r="G236" s="8"/>
      <c r="H236" s="177">
        <v>0.11</v>
      </c>
      <c r="I236" s="8">
        <f t="shared" si="155"/>
        <v>1117116</v>
      </c>
      <c r="J236" s="81"/>
      <c r="K236" s="130"/>
      <c r="L236" s="8"/>
      <c r="M236" s="8">
        <f t="shared" si="156"/>
        <v>135272592</v>
      </c>
      <c r="N236" s="14">
        <f t="shared" si="157"/>
        <v>703</v>
      </c>
      <c r="O236" s="14">
        <v>37</v>
      </c>
      <c r="P236" s="13">
        <f t="shared" si="158"/>
        <v>136915.57894736843</v>
      </c>
      <c r="Q236" s="14">
        <v>0.2</v>
      </c>
      <c r="R236" s="178">
        <v>45</v>
      </c>
      <c r="S236" s="8">
        <f t="shared" si="159"/>
        <v>1232240.210526316</v>
      </c>
      <c r="T236" s="57"/>
    </row>
    <row r="237" spans="1:20" ht="16.5" customHeight="1" x14ac:dyDescent="0.2">
      <c r="A237" s="103">
        <v>21</v>
      </c>
      <c r="B237" s="175" t="s">
        <v>197</v>
      </c>
      <c r="C237" s="68">
        <v>5.0199999999999996</v>
      </c>
      <c r="D237" s="176">
        <f t="shared" si="160"/>
        <v>11746799.999999998</v>
      </c>
      <c r="E237" s="6"/>
      <c r="F237" s="8"/>
      <c r="G237" s="8"/>
      <c r="H237" s="177">
        <v>0.2</v>
      </c>
      <c r="I237" s="8">
        <f t="shared" si="155"/>
        <v>2349359.9999999995</v>
      </c>
      <c r="J237" s="131"/>
      <c r="K237" s="130"/>
      <c r="L237" s="8"/>
      <c r="M237" s="8">
        <f t="shared" si="156"/>
        <v>169153919.99999997</v>
      </c>
      <c r="N237" s="14">
        <f t="shared" si="157"/>
        <v>703</v>
      </c>
      <c r="O237" s="14">
        <v>37</v>
      </c>
      <c r="P237" s="13">
        <f t="shared" si="158"/>
        <v>171208.42105263154</v>
      </c>
      <c r="Q237" s="14">
        <v>0.2</v>
      </c>
      <c r="R237" s="178">
        <v>29</v>
      </c>
      <c r="S237" s="8">
        <f t="shared" si="159"/>
        <v>993008.84210526303</v>
      </c>
      <c r="T237" s="57"/>
    </row>
    <row r="238" spans="1:20" ht="18" customHeight="1" x14ac:dyDescent="0.2">
      <c r="A238" s="103">
        <v>22</v>
      </c>
      <c r="B238" s="175" t="s">
        <v>198</v>
      </c>
      <c r="C238" s="68">
        <v>4.34</v>
      </c>
      <c r="D238" s="176">
        <f t="shared" si="160"/>
        <v>10155600</v>
      </c>
      <c r="E238" s="6"/>
      <c r="F238" s="5"/>
      <c r="G238" s="8"/>
      <c r="H238" s="177">
        <v>0.15</v>
      </c>
      <c r="I238" s="8">
        <f t="shared" si="155"/>
        <v>1523340</v>
      </c>
      <c r="J238" s="5"/>
      <c r="K238" s="11"/>
      <c r="L238" s="5"/>
      <c r="M238" s="8">
        <f t="shared" si="156"/>
        <v>140147280</v>
      </c>
      <c r="N238" s="14">
        <v>703</v>
      </c>
      <c r="O238" s="5">
        <v>37</v>
      </c>
      <c r="P238" s="13">
        <f t="shared" si="158"/>
        <v>141849.47368421053</v>
      </c>
      <c r="Q238" s="14">
        <v>0.2</v>
      </c>
      <c r="R238" s="178">
        <v>23</v>
      </c>
      <c r="S238" s="8">
        <f t="shared" si="159"/>
        <v>652507.57894736843</v>
      </c>
      <c r="T238" s="57"/>
    </row>
    <row r="239" spans="1:20" ht="18" customHeight="1" x14ac:dyDescent="0.2">
      <c r="A239" s="103">
        <v>23</v>
      </c>
      <c r="B239" s="175" t="s">
        <v>199</v>
      </c>
      <c r="C239" s="68">
        <v>4</v>
      </c>
      <c r="D239" s="176">
        <f t="shared" si="160"/>
        <v>9360000</v>
      </c>
      <c r="E239" s="6"/>
      <c r="F239" s="5"/>
      <c r="G239" s="8"/>
      <c r="H239" s="177">
        <v>0.09</v>
      </c>
      <c r="I239" s="8">
        <f t="shared" si="155"/>
        <v>842400</v>
      </c>
      <c r="J239" s="5"/>
      <c r="K239" s="11"/>
      <c r="L239" s="5"/>
      <c r="M239" s="8">
        <f t="shared" si="156"/>
        <v>122428800</v>
      </c>
      <c r="N239" s="14">
        <v>703</v>
      </c>
      <c r="O239" s="5">
        <v>37</v>
      </c>
      <c r="P239" s="13">
        <f t="shared" si="158"/>
        <v>123915.78947368421</v>
      </c>
      <c r="Q239" s="14">
        <v>0.2</v>
      </c>
      <c r="R239" s="178">
        <v>34</v>
      </c>
      <c r="S239" s="8">
        <f t="shared" si="159"/>
        <v>842627.3684210527</v>
      </c>
      <c r="T239" s="57"/>
    </row>
    <row r="240" spans="1:20" ht="15.75" customHeight="1" x14ac:dyDescent="0.2">
      <c r="A240" s="6"/>
      <c r="B240" s="58"/>
      <c r="C240" s="6"/>
      <c r="D240" s="5"/>
      <c r="E240" s="6"/>
      <c r="F240" s="5"/>
      <c r="G240" s="5"/>
      <c r="H240" s="6"/>
      <c r="I240" s="5"/>
      <c r="J240" s="5"/>
      <c r="K240" s="11"/>
      <c r="L240" s="5"/>
      <c r="M240" s="5"/>
      <c r="N240" s="5"/>
      <c r="O240" s="5"/>
      <c r="P240" s="6"/>
      <c r="Q240" s="5"/>
      <c r="R240" s="14"/>
      <c r="S240" s="5"/>
      <c r="T240" s="5"/>
    </row>
    <row r="241" spans="1:20" ht="15.75" customHeight="1" x14ac:dyDescent="0.2">
      <c r="A241" s="46"/>
      <c r="B241" s="47" t="s">
        <v>437</v>
      </c>
      <c r="C241" s="132">
        <f t="shared" ref="C241:F241" si="162">SUM(C242:C255)</f>
        <v>58.72</v>
      </c>
      <c r="D241" s="49">
        <f t="shared" si="162"/>
        <v>137404800</v>
      </c>
      <c r="E241" s="133">
        <f t="shared" si="162"/>
        <v>0.65</v>
      </c>
      <c r="F241" s="49">
        <f t="shared" si="162"/>
        <v>1521000</v>
      </c>
      <c r="G241" s="51"/>
      <c r="H241" s="133"/>
      <c r="I241" s="51">
        <f t="shared" ref="I241" si="163">SUM(I242:I255)</f>
        <v>26718588</v>
      </c>
      <c r="J241" s="133"/>
      <c r="K241" s="51"/>
      <c r="L241" s="133"/>
      <c r="M241" s="51">
        <f t="shared" ref="M241:P241" si="164">SUM(M242:M255)</f>
        <v>1987732656</v>
      </c>
      <c r="N241" s="51">
        <f t="shared" si="164"/>
        <v>9842</v>
      </c>
      <c r="O241" s="51">
        <f t="shared" si="164"/>
        <v>518</v>
      </c>
      <c r="P241" s="49">
        <f t="shared" si="164"/>
        <v>2011875.1578947366</v>
      </c>
      <c r="Q241" s="133"/>
      <c r="R241" s="31">
        <f t="shared" ref="R241" si="165">SUM(R242:R255)</f>
        <v>614</v>
      </c>
      <c r="S241" s="51">
        <f>SUM(S242:S255)</f>
        <v>17884493.052631579</v>
      </c>
      <c r="T241" s="52"/>
    </row>
    <row r="242" spans="1:20" ht="15.75" customHeight="1" x14ac:dyDescent="0.2">
      <c r="A242" s="6">
        <v>1</v>
      </c>
      <c r="B242" s="134" t="s">
        <v>200</v>
      </c>
      <c r="C242" s="135">
        <v>5.0199999999999996</v>
      </c>
      <c r="D242" s="8">
        <f t="shared" ref="D242:D255" si="166">2340000*C242</f>
        <v>11746799.999999998</v>
      </c>
      <c r="E242" s="6"/>
      <c r="F242" s="8"/>
      <c r="G242" s="8"/>
      <c r="H242" s="81">
        <v>0.23</v>
      </c>
      <c r="I242" s="8">
        <f t="shared" ref="I242:I255" si="167">(D242+F242+K242)*H242</f>
        <v>2701763.9999999995</v>
      </c>
      <c r="J242" s="5"/>
      <c r="K242" s="11"/>
      <c r="L242" s="8"/>
      <c r="M242" s="8">
        <f t="shared" ref="M242:M255" si="168">(D242+F242+G242+I242+K242+L242)*12</f>
        <v>173382767.99999997</v>
      </c>
      <c r="N242" s="14">
        <f t="shared" ref="N242:N255" si="169">19*O242</f>
        <v>703</v>
      </c>
      <c r="O242" s="14">
        <v>37</v>
      </c>
      <c r="P242" s="13">
        <f t="shared" ref="P242:P255" si="170">((M242/N242)*(O242/52))</f>
        <v>175488.63157894736</v>
      </c>
      <c r="Q242" s="14">
        <v>0.2</v>
      </c>
      <c r="R242" s="14">
        <v>119</v>
      </c>
      <c r="S242" s="8">
        <f t="shared" ref="S242:S255" si="171">(P242*Q242*R242)</f>
        <v>4176629.4315789468</v>
      </c>
      <c r="T242" s="57"/>
    </row>
    <row r="243" spans="1:20" ht="15.75" customHeight="1" x14ac:dyDescent="0.2">
      <c r="A243" s="6">
        <v>2</v>
      </c>
      <c r="B243" s="134" t="s">
        <v>201</v>
      </c>
      <c r="C243" s="135">
        <v>3.66</v>
      </c>
      <c r="D243" s="8">
        <f t="shared" si="166"/>
        <v>8564400</v>
      </c>
      <c r="E243" s="103"/>
      <c r="F243" s="8"/>
      <c r="G243" s="8"/>
      <c r="H243" s="81">
        <v>0.13</v>
      </c>
      <c r="I243" s="8">
        <f t="shared" si="167"/>
        <v>1113372</v>
      </c>
      <c r="J243" s="5"/>
      <c r="K243" s="11"/>
      <c r="L243" s="8"/>
      <c r="M243" s="8">
        <f t="shared" si="168"/>
        <v>116133264</v>
      </c>
      <c r="N243" s="14">
        <f t="shared" si="169"/>
        <v>703</v>
      </c>
      <c r="O243" s="14">
        <v>37</v>
      </c>
      <c r="P243" s="13">
        <f t="shared" si="170"/>
        <v>117543.78947368421</v>
      </c>
      <c r="Q243" s="14">
        <v>0.2</v>
      </c>
      <c r="R243" s="6">
        <v>68</v>
      </c>
      <c r="S243" s="8">
        <f t="shared" si="171"/>
        <v>1598595.5368421054</v>
      </c>
      <c r="T243" s="57"/>
    </row>
    <row r="244" spans="1:20" ht="15.75" customHeight="1" x14ac:dyDescent="0.2">
      <c r="A244" s="6">
        <v>3</v>
      </c>
      <c r="B244" s="134" t="s">
        <v>202</v>
      </c>
      <c r="C244" s="135">
        <v>4.68</v>
      </c>
      <c r="D244" s="8">
        <f t="shared" si="166"/>
        <v>10951200</v>
      </c>
      <c r="E244" s="6"/>
      <c r="F244" s="8"/>
      <c r="G244" s="8"/>
      <c r="H244" s="81">
        <v>0.21</v>
      </c>
      <c r="I244" s="8">
        <f t="shared" si="167"/>
        <v>2299752</v>
      </c>
      <c r="J244" s="5"/>
      <c r="K244" s="11"/>
      <c r="L244" s="8"/>
      <c r="M244" s="8">
        <f t="shared" si="168"/>
        <v>159011424</v>
      </c>
      <c r="N244" s="14">
        <f t="shared" si="169"/>
        <v>703</v>
      </c>
      <c r="O244" s="14">
        <v>37</v>
      </c>
      <c r="P244" s="13">
        <f t="shared" si="170"/>
        <v>160942.73684210528</v>
      </c>
      <c r="Q244" s="14">
        <v>0.2</v>
      </c>
      <c r="R244" s="6">
        <v>51</v>
      </c>
      <c r="S244" s="8">
        <f t="shared" si="171"/>
        <v>1641615.915789474</v>
      </c>
      <c r="T244" s="57"/>
    </row>
    <row r="245" spans="1:20" ht="15.75" customHeight="1" x14ac:dyDescent="0.2">
      <c r="A245" s="6">
        <v>4</v>
      </c>
      <c r="B245" s="134" t="s">
        <v>203</v>
      </c>
      <c r="C245" s="135">
        <v>2.34</v>
      </c>
      <c r="D245" s="8">
        <f t="shared" si="166"/>
        <v>5475600</v>
      </c>
      <c r="E245" s="103"/>
      <c r="F245" s="8"/>
      <c r="G245" s="8"/>
      <c r="H245" s="81"/>
      <c r="I245" s="8">
        <f t="shared" si="167"/>
        <v>0</v>
      </c>
      <c r="J245" s="5"/>
      <c r="K245" s="11"/>
      <c r="L245" s="8"/>
      <c r="M245" s="8">
        <f t="shared" si="168"/>
        <v>65707200</v>
      </c>
      <c r="N245" s="14">
        <f t="shared" si="169"/>
        <v>703</v>
      </c>
      <c r="O245" s="14">
        <v>37</v>
      </c>
      <c r="P245" s="13">
        <f t="shared" si="170"/>
        <v>66505.263157894748</v>
      </c>
      <c r="Q245" s="14">
        <v>0.2</v>
      </c>
      <c r="R245" s="6">
        <v>52</v>
      </c>
      <c r="S245" s="8">
        <f t="shared" si="171"/>
        <v>691654.7368421054</v>
      </c>
      <c r="T245" s="57"/>
    </row>
    <row r="246" spans="1:20" ht="15.75" customHeight="1" x14ac:dyDescent="0.2">
      <c r="A246" s="6">
        <v>5</v>
      </c>
      <c r="B246" s="134" t="s">
        <v>204</v>
      </c>
      <c r="C246" s="135">
        <v>3.99</v>
      </c>
      <c r="D246" s="8">
        <f t="shared" si="166"/>
        <v>9336600</v>
      </c>
      <c r="E246" s="136">
        <v>0.2</v>
      </c>
      <c r="F246" s="8">
        <f t="shared" ref="F246" si="172">(E246*2340000)</f>
        <v>468000</v>
      </c>
      <c r="G246" s="8"/>
      <c r="H246" s="81">
        <v>0.16</v>
      </c>
      <c r="I246" s="8">
        <f t="shared" si="167"/>
        <v>1568736</v>
      </c>
      <c r="J246" s="5"/>
      <c r="K246" s="11"/>
      <c r="L246" s="8"/>
      <c r="M246" s="8">
        <f t="shared" si="168"/>
        <v>136480032</v>
      </c>
      <c r="N246" s="14">
        <f t="shared" si="169"/>
        <v>703</v>
      </c>
      <c r="O246" s="14">
        <v>37</v>
      </c>
      <c r="P246" s="13">
        <f t="shared" si="170"/>
        <v>138137.68421052632</v>
      </c>
      <c r="Q246" s="14">
        <v>0.2</v>
      </c>
      <c r="R246" s="6">
        <v>26</v>
      </c>
      <c r="S246" s="8">
        <f t="shared" si="171"/>
        <v>718315.9578947369</v>
      </c>
      <c r="T246" s="57"/>
    </row>
    <row r="247" spans="1:20" ht="15.75" customHeight="1" x14ac:dyDescent="0.2">
      <c r="A247" s="6">
        <v>6</v>
      </c>
      <c r="B247" s="134" t="s">
        <v>205</v>
      </c>
      <c r="C247" s="135">
        <v>3.99</v>
      </c>
      <c r="D247" s="8">
        <f t="shared" si="166"/>
        <v>9336600</v>
      </c>
      <c r="E247" s="103"/>
      <c r="F247" s="8"/>
      <c r="G247" s="8"/>
      <c r="H247" s="81">
        <v>0.16</v>
      </c>
      <c r="I247" s="8">
        <f t="shared" si="167"/>
        <v>1493856</v>
      </c>
      <c r="J247" s="5"/>
      <c r="K247" s="11"/>
      <c r="L247" s="8"/>
      <c r="M247" s="8">
        <f t="shared" si="168"/>
        <v>129965472</v>
      </c>
      <c r="N247" s="14">
        <f t="shared" si="169"/>
        <v>703</v>
      </c>
      <c r="O247" s="14">
        <v>37</v>
      </c>
      <c r="P247" s="13">
        <f t="shared" si="170"/>
        <v>131544</v>
      </c>
      <c r="Q247" s="14">
        <v>0.2</v>
      </c>
      <c r="R247" s="6">
        <v>25</v>
      </c>
      <c r="S247" s="8">
        <f t="shared" si="171"/>
        <v>657720.00000000012</v>
      </c>
      <c r="T247" s="57"/>
    </row>
    <row r="248" spans="1:20" ht="15.75" customHeight="1" x14ac:dyDescent="0.2">
      <c r="A248" s="6">
        <v>7</v>
      </c>
      <c r="B248" s="134" t="s">
        <v>206</v>
      </c>
      <c r="C248" s="135">
        <v>5.0199999999999996</v>
      </c>
      <c r="D248" s="8">
        <f t="shared" si="166"/>
        <v>11746799.999999998</v>
      </c>
      <c r="E248" s="103"/>
      <c r="F248" s="8"/>
      <c r="G248" s="8"/>
      <c r="H248" s="81">
        <v>0.24</v>
      </c>
      <c r="I248" s="8">
        <f t="shared" si="167"/>
        <v>2819231.9999999995</v>
      </c>
      <c r="J248" s="5"/>
      <c r="K248" s="11"/>
      <c r="L248" s="8"/>
      <c r="M248" s="8">
        <f t="shared" si="168"/>
        <v>174792383.99999997</v>
      </c>
      <c r="N248" s="14">
        <f t="shared" si="169"/>
        <v>703</v>
      </c>
      <c r="O248" s="14">
        <v>37</v>
      </c>
      <c r="P248" s="13">
        <f t="shared" si="170"/>
        <v>176915.36842105261</v>
      </c>
      <c r="Q248" s="14">
        <v>0.2</v>
      </c>
      <c r="R248" s="6">
        <v>17</v>
      </c>
      <c r="S248" s="8">
        <f t="shared" si="171"/>
        <v>601512.25263157894</v>
      </c>
      <c r="T248" s="57"/>
    </row>
    <row r="249" spans="1:20" ht="15.75" customHeight="1" x14ac:dyDescent="0.2">
      <c r="A249" s="6">
        <v>8</v>
      </c>
      <c r="B249" s="134" t="s">
        <v>207</v>
      </c>
      <c r="C249" s="135">
        <v>4.32</v>
      </c>
      <c r="D249" s="8">
        <f t="shared" si="166"/>
        <v>10108800</v>
      </c>
      <c r="E249" s="7"/>
      <c r="F249" s="8"/>
      <c r="G249" s="8"/>
      <c r="H249" s="81">
        <v>0.21</v>
      </c>
      <c r="I249" s="8">
        <f t="shared" si="167"/>
        <v>2122848</v>
      </c>
      <c r="J249" s="5"/>
      <c r="K249" s="11"/>
      <c r="L249" s="8"/>
      <c r="M249" s="8">
        <f t="shared" si="168"/>
        <v>146779776</v>
      </c>
      <c r="N249" s="14">
        <f t="shared" si="169"/>
        <v>703</v>
      </c>
      <c r="O249" s="14">
        <v>37</v>
      </c>
      <c r="P249" s="13">
        <f t="shared" si="170"/>
        <v>148562.52631578947</v>
      </c>
      <c r="Q249" s="14">
        <v>0.2</v>
      </c>
      <c r="R249" s="6">
        <v>17</v>
      </c>
      <c r="S249" s="8">
        <f t="shared" si="171"/>
        <v>505112.5894736842</v>
      </c>
      <c r="T249" s="57"/>
    </row>
    <row r="250" spans="1:20" ht="15.75" customHeight="1" x14ac:dyDescent="0.2">
      <c r="A250" s="6">
        <v>9</v>
      </c>
      <c r="B250" s="134" t="s">
        <v>208</v>
      </c>
      <c r="C250" s="135">
        <v>4.68</v>
      </c>
      <c r="D250" s="8">
        <f t="shared" si="166"/>
        <v>10951200</v>
      </c>
      <c r="E250" s="6"/>
      <c r="F250" s="8"/>
      <c r="G250" s="8"/>
      <c r="H250" s="81">
        <v>0.21</v>
      </c>
      <c r="I250" s="8">
        <f t="shared" si="167"/>
        <v>2299752</v>
      </c>
      <c r="J250" s="5"/>
      <c r="K250" s="11"/>
      <c r="L250" s="8"/>
      <c r="M250" s="8">
        <f t="shared" si="168"/>
        <v>159011424</v>
      </c>
      <c r="N250" s="14">
        <f t="shared" si="169"/>
        <v>703</v>
      </c>
      <c r="O250" s="14">
        <v>37</v>
      </c>
      <c r="P250" s="13">
        <f t="shared" si="170"/>
        <v>160942.73684210528</v>
      </c>
      <c r="Q250" s="14">
        <v>0.2</v>
      </c>
      <c r="R250" s="6">
        <v>102</v>
      </c>
      <c r="S250" s="8">
        <f t="shared" si="171"/>
        <v>3283231.8315789481</v>
      </c>
      <c r="T250" s="57"/>
    </row>
    <row r="251" spans="1:20" ht="15.75" customHeight="1" x14ac:dyDescent="0.2">
      <c r="A251" s="6">
        <v>10</v>
      </c>
      <c r="B251" s="134" t="s">
        <v>209</v>
      </c>
      <c r="C251" s="135">
        <v>4</v>
      </c>
      <c r="D251" s="8">
        <f t="shared" si="166"/>
        <v>9360000</v>
      </c>
      <c r="E251" s="103"/>
      <c r="F251" s="8"/>
      <c r="G251" s="8"/>
      <c r="H251" s="81">
        <v>0.21</v>
      </c>
      <c r="I251" s="8">
        <f t="shared" si="167"/>
        <v>1965600</v>
      </c>
      <c r="J251" s="5"/>
      <c r="K251" s="11"/>
      <c r="L251" s="8"/>
      <c r="M251" s="8">
        <f t="shared" si="168"/>
        <v>135907200</v>
      </c>
      <c r="N251" s="14">
        <f t="shared" si="169"/>
        <v>703</v>
      </c>
      <c r="O251" s="14">
        <v>37</v>
      </c>
      <c r="P251" s="13">
        <f t="shared" si="170"/>
        <v>137557.89473684211</v>
      </c>
      <c r="Q251" s="14">
        <v>0.2</v>
      </c>
      <c r="R251" s="6">
        <v>52</v>
      </c>
      <c r="S251" s="8">
        <f t="shared" si="171"/>
        <v>1430602.105263158</v>
      </c>
      <c r="T251" s="57"/>
    </row>
    <row r="252" spans="1:20" ht="15.75" customHeight="1" x14ac:dyDescent="0.2">
      <c r="A252" s="6">
        <v>11</v>
      </c>
      <c r="B252" s="134" t="s">
        <v>143</v>
      </c>
      <c r="C252" s="135">
        <v>3.33</v>
      </c>
      <c r="D252" s="8">
        <f t="shared" si="166"/>
        <v>7792200</v>
      </c>
      <c r="E252" s="103"/>
      <c r="F252" s="8"/>
      <c r="G252" s="8"/>
      <c r="H252" s="81">
        <v>0.16</v>
      </c>
      <c r="I252" s="8">
        <f t="shared" si="167"/>
        <v>1246752</v>
      </c>
      <c r="J252" s="5"/>
      <c r="K252" s="11"/>
      <c r="L252" s="8"/>
      <c r="M252" s="8">
        <f t="shared" si="168"/>
        <v>108467424</v>
      </c>
      <c r="N252" s="14">
        <f t="shared" si="169"/>
        <v>703</v>
      </c>
      <c r="O252" s="14">
        <v>37</v>
      </c>
      <c r="P252" s="13">
        <f t="shared" si="170"/>
        <v>109784.84210526316</v>
      </c>
      <c r="Q252" s="14">
        <v>0.2</v>
      </c>
      <c r="R252" s="6">
        <v>17</v>
      </c>
      <c r="S252" s="8">
        <f t="shared" si="171"/>
        <v>373268.46315789473</v>
      </c>
      <c r="T252" s="57"/>
    </row>
    <row r="253" spans="1:20" ht="15.75" customHeight="1" x14ac:dyDescent="0.2">
      <c r="A253" s="6">
        <v>12</v>
      </c>
      <c r="B253" s="134" t="s">
        <v>210</v>
      </c>
      <c r="C253" s="135">
        <v>4.68</v>
      </c>
      <c r="D253" s="8">
        <f t="shared" si="166"/>
        <v>10951200</v>
      </c>
      <c r="E253" s="6"/>
      <c r="F253" s="8"/>
      <c r="G253" s="8"/>
      <c r="H253" s="81">
        <v>0.21</v>
      </c>
      <c r="I253" s="8">
        <f t="shared" si="167"/>
        <v>2299752</v>
      </c>
      <c r="J253" s="5"/>
      <c r="K253" s="11"/>
      <c r="L253" s="8"/>
      <c r="M253" s="8">
        <f t="shared" si="168"/>
        <v>159011424</v>
      </c>
      <c r="N253" s="14">
        <f t="shared" si="169"/>
        <v>703</v>
      </c>
      <c r="O253" s="14">
        <v>37</v>
      </c>
      <c r="P253" s="13">
        <f t="shared" si="170"/>
        <v>160942.73684210528</v>
      </c>
      <c r="Q253" s="14">
        <v>0.2</v>
      </c>
      <c r="R253" s="6">
        <v>34</v>
      </c>
      <c r="S253" s="8">
        <f t="shared" si="171"/>
        <v>1094410.6105263161</v>
      </c>
      <c r="T253" s="57"/>
    </row>
    <row r="254" spans="1:20" ht="15.75" customHeight="1" x14ac:dyDescent="0.2">
      <c r="A254" s="6">
        <v>13</v>
      </c>
      <c r="B254" s="134" t="s">
        <v>211</v>
      </c>
      <c r="C254" s="135">
        <v>3.99</v>
      </c>
      <c r="D254" s="8">
        <f t="shared" si="166"/>
        <v>9336600</v>
      </c>
      <c r="E254" s="103"/>
      <c r="F254" s="8"/>
      <c r="G254" s="8"/>
      <c r="H254" s="81">
        <v>0.17</v>
      </c>
      <c r="I254" s="8">
        <f t="shared" si="167"/>
        <v>1587222</v>
      </c>
      <c r="J254" s="5"/>
      <c r="K254" s="11"/>
      <c r="L254" s="8"/>
      <c r="M254" s="8">
        <f t="shared" si="168"/>
        <v>131085864</v>
      </c>
      <c r="N254" s="14">
        <f t="shared" si="169"/>
        <v>703</v>
      </c>
      <c r="O254" s="14">
        <v>37</v>
      </c>
      <c r="P254" s="13">
        <f t="shared" si="170"/>
        <v>132678</v>
      </c>
      <c r="Q254" s="14">
        <v>0.2</v>
      </c>
      <c r="R254" s="6">
        <v>17</v>
      </c>
      <c r="S254" s="8">
        <f t="shared" si="171"/>
        <v>451105.2</v>
      </c>
      <c r="T254" s="57"/>
    </row>
    <row r="255" spans="1:20" ht="15.75" customHeight="1" x14ac:dyDescent="0.2">
      <c r="A255" s="6">
        <v>14</v>
      </c>
      <c r="B255" s="134" t="s">
        <v>212</v>
      </c>
      <c r="C255" s="135">
        <v>5.0199999999999996</v>
      </c>
      <c r="D255" s="8">
        <f t="shared" si="166"/>
        <v>11746799.999999998</v>
      </c>
      <c r="E255" s="6">
        <v>0.45</v>
      </c>
      <c r="F255" s="8">
        <f t="shared" ref="F255" si="173">(E255*2340000)</f>
        <v>1053000</v>
      </c>
      <c r="G255" s="8"/>
      <c r="H255" s="69">
        <v>0.25</v>
      </c>
      <c r="I255" s="8">
        <f t="shared" si="167"/>
        <v>3199949.9999999995</v>
      </c>
      <c r="J255" s="5"/>
      <c r="K255" s="11"/>
      <c r="L255" s="8"/>
      <c r="M255" s="8">
        <f t="shared" si="168"/>
        <v>191996999.99999997</v>
      </c>
      <c r="N255" s="14">
        <f t="shared" si="169"/>
        <v>703</v>
      </c>
      <c r="O255" s="14">
        <v>37</v>
      </c>
      <c r="P255" s="13">
        <f t="shared" si="170"/>
        <v>194328.94736842104</v>
      </c>
      <c r="Q255" s="14">
        <v>0.2</v>
      </c>
      <c r="R255" s="6">
        <v>17</v>
      </c>
      <c r="S255" s="8">
        <f t="shared" si="171"/>
        <v>660718.42105263146</v>
      </c>
      <c r="T255" s="57"/>
    </row>
    <row r="256" spans="1:20" ht="18" customHeight="1" x14ac:dyDescent="0.2">
      <c r="A256" s="6"/>
      <c r="B256" s="58"/>
      <c r="C256" s="6"/>
      <c r="D256" s="5"/>
      <c r="E256" s="6"/>
      <c r="F256" s="5"/>
      <c r="G256" s="5"/>
      <c r="H256" s="6"/>
      <c r="I256" s="5"/>
      <c r="J256" s="5"/>
      <c r="K256" s="11"/>
      <c r="L256" s="5"/>
      <c r="M256" s="5"/>
      <c r="N256" s="5"/>
      <c r="O256" s="5"/>
      <c r="P256" s="6"/>
      <c r="Q256" s="5"/>
      <c r="R256" s="6"/>
      <c r="S256" s="5"/>
      <c r="T256" s="5"/>
    </row>
    <row r="257" spans="1:20" ht="18" customHeight="1" x14ac:dyDescent="0.2">
      <c r="A257" s="46"/>
      <c r="B257" s="47" t="s">
        <v>438</v>
      </c>
      <c r="C257" s="137">
        <f t="shared" ref="C257" si="174">SUM(C258:C282)</f>
        <v>106.10000000000004</v>
      </c>
      <c r="D257" s="138">
        <f>SUM(D258:D282)</f>
        <v>248274000</v>
      </c>
      <c r="E257" s="139">
        <f t="shared" ref="E257:F257" si="175">SUM(E258:E281)</f>
        <v>0.85</v>
      </c>
      <c r="F257" s="52">
        <f t="shared" si="175"/>
        <v>1989000</v>
      </c>
      <c r="G257" s="52"/>
      <c r="H257" s="139"/>
      <c r="I257" s="52">
        <f>SUM(I258:I282)</f>
        <v>50041368</v>
      </c>
      <c r="J257" s="139">
        <f t="shared" ref="J257:K257" si="176">SUM(J258:J281)</f>
        <v>0</v>
      </c>
      <c r="K257" s="98">
        <f t="shared" si="176"/>
        <v>0</v>
      </c>
      <c r="L257" s="139"/>
      <c r="M257" s="52">
        <f>SUM(M258:M282)</f>
        <v>3603652416</v>
      </c>
      <c r="N257" s="52">
        <f t="shared" ref="N257:O257" si="177">SUM(N258:N281)</f>
        <v>16872</v>
      </c>
      <c r="O257" s="52">
        <f t="shared" si="177"/>
        <v>888</v>
      </c>
      <c r="P257" s="52">
        <f>SUM(P258:P282)</f>
        <v>3647421.4736842103</v>
      </c>
      <c r="Q257" s="52"/>
      <c r="R257" s="63">
        <f t="shared" ref="R257" si="178">SUM(R258:R282)</f>
        <v>2332</v>
      </c>
      <c r="S257" s="52">
        <f>SUM(S258:S282)</f>
        <v>68381144.715789482</v>
      </c>
      <c r="T257" s="52"/>
    </row>
    <row r="258" spans="1:20" ht="18" customHeight="1" x14ac:dyDescent="0.2">
      <c r="A258" s="13">
        <v>1</v>
      </c>
      <c r="B258" s="5" t="s">
        <v>213</v>
      </c>
      <c r="C258" s="140">
        <v>4.34</v>
      </c>
      <c r="D258" s="8">
        <f t="shared" ref="D258:D282" si="179">2340000*C258</f>
        <v>10155600</v>
      </c>
      <c r="E258" s="59">
        <v>0.15</v>
      </c>
      <c r="F258" s="8">
        <f t="shared" ref="F258:F281" si="180">(E258*2340000)</f>
        <v>351000</v>
      </c>
      <c r="G258" s="8"/>
      <c r="H258" s="55">
        <v>0.18</v>
      </c>
      <c r="I258" s="8">
        <f t="shared" ref="I258:I282" si="181">(D258+F258+K258)*H258</f>
        <v>1891188</v>
      </c>
      <c r="J258" s="5"/>
      <c r="K258" s="11"/>
      <c r="L258" s="8"/>
      <c r="M258" s="8">
        <f t="shared" ref="M258:M282" si="182">(D258+F258+G258+I258+K258+L258)*12</f>
        <v>148773456</v>
      </c>
      <c r="N258" s="14">
        <f t="shared" ref="N258:N282" si="183">19*O258</f>
        <v>703</v>
      </c>
      <c r="O258" s="14">
        <v>37</v>
      </c>
      <c r="P258" s="13">
        <f t="shared" ref="P258:P282" si="184">((M258/N258)*(O258/52))</f>
        <v>150580.42105263157</v>
      </c>
      <c r="Q258" s="14">
        <v>0.2</v>
      </c>
      <c r="R258" s="6">
        <v>89</v>
      </c>
      <c r="S258" s="8">
        <f t="shared" ref="S258:S282" si="185">(P258*Q258*R258)</f>
        <v>2680331.4947368419</v>
      </c>
      <c r="T258" s="57"/>
    </row>
    <row r="259" spans="1:20" ht="18" customHeight="1" x14ac:dyDescent="0.2">
      <c r="A259" s="13">
        <v>2</v>
      </c>
      <c r="B259" s="5" t="s">
        <v>214</v>
      </c>
      <c r="C259" s="140">
        <v>4.34</v>
      </c>
      <c r="D259" s="8">
        <f t="shared" si="179"/>
        <v>10155600</v>
      </c>
      <c r="E259" s="59"/>
      <c r="F259" s="8"/>
      <c r="G259" s="8"/>
      <c r="H259" s="55">
        <v>0.22</v>
      </c>
      <c r="I259" s="8">
        <f t="shared" si="181"/>
        <v>2234232</v>
      </c>
      <c r="J259" s="5"/>
      <c r="K259" s="11"/>
      <c r="L259" s="8"/>
      <c r="M259" s="8">
        <f t="shared" si="182"/>
        <v>148677984</v>
      </c>
      <c r="N259" s="14">
        <f t="shared" si="183"/>
        <v>703</v>
      </c>
      <c r="O259" s="14">
        <v>37</v>
      </c>
      <c r="P259" s="13">
        <f t="shared" si="184"/>
        <v>150483.78947368421</v>
      </c>
      <c r="Q259" s="14">
        <v>0.2</v>
      </c>
      <c r="R259" s="6">
        <v>213</v>
      </c>
      <c r="S259" s="8">
        <f t="shared" si="185"/>
        <v>6410609.4315789482</v>
      </c>
      <c r="T259" s="57"/>
    </row>
    <row r="260" spans="1:20" ht="18" customHeight="1" x14ac:dyDescent="0.2">
      <c r="A260" s="13">
        <v>3</v>
      </c>
      <c r="B260" s="5" t="s">
        <v>215</v>
      </c>
      <c r="C260" s="140">
        <v>4.68</v>
      </c>
      <c r="D260" s="8">
        <f t="shared" si="179"/>
        <v>10951200</v>
      </c>
      <c r="E260" s="59">
        <v>0.15</v>
      </c>
      <c r="F260" s="8">
        <f t="shared" si="180"/>
        <v>351000</v>
      </c>
      <c r="G260" s="8"/>
      <c r="H260" s="55">
        <v>0.21</v>
      </c>
      <c r="I260" s="8">
        <f t="shared" si="181"/>
        <v>2373462</v>
      </c>
      <c r="J260" s="5"/>
      <c r="K260" s="11"/>
      <c r="L260" s="8"/>
      <c r="M260" s="8">
        <f t="shared" si="182"/>
        <v>164107944</v>
      </c>
      <c r="N260" s="14">
        <f t="shared" si="183"/>
        <v>703</v>
      </c>
      <c r="O260" s="14">
        <v>37</v>
      </c>
      <c r="P260" s="13">
        <f t="shared" si="184"/>
        <v>166101.15789473685</v>
      </c>
      <c r="Q260" s="14">
        <v>0.2</v>
      </c>
      <c r="R260" s="6">
        <v>53</v>
      </c>
      <c r="S260" s="8">
        <f t="shared" si="185"/>
        <v>1760672.2736842108</v>
      </c>
      <c r="T260" s="57"/>
    </row>
    <row r="261" spans="1:20" ht="18" customHeight="1" x14ac:dyDescent="0.2">
      <c r="A261" s="13">
        <v>4</v>
      </c>
      <c r="B261" s="5" t="s">
        <v>216</v>
      </c>
      <c r="C261" s="140">
        <v>2.67</v>
      </c>
      <c r="D261" s="8">
        <f t="shared" si="179"/>
        <v>6247800</v>
      </c>
      <c r="E261" s="8"/>
      <c r="F261" s="8"/>
      <c r="G261" s="8"/>
      <c r="H261" s="55">
        <v>0.05</v>
      </c>
      <c r="I261" s="8">
        <f t="shared" si="181"/>
        <v>312390</v>
      </c>
      <c r="J261" s="5"/>
      <c r="K261" s="11"/>
      <c r="L261" s="8"/>
      <c r="M261" s="8">
        <f t="shared" si="182"/>
        <v>78722280</v>
      </c>
      <c r="N261" s="14">
        <f t="shared" si="183"/>
        <v>703</v>
      </c>
      <c r="O261" s="14">
        <v>37</v>
      </c>
      <c r="P261" s="13">
        <f t="shared" si="184"/>
        <v>79678.421052631573</v>
      </c>
      <c r="Q261" s="14">
        <v>0.2</v>
      </c>
      <c r="R261" s="6">
        <v>54</v>
      </c>
      <c r="S261" s="8">
        <f t="shared" si="185"/>
        <v>860526.94736842101</v>
      </c>
      <c r="T261" s="57"/>
    </row>
    <row r="262" spans="1:20" ht="18" customHeight="1" x14ac:dyDescent="0.2">
      <c r="A262" s="13">
        <v>5</v>
      </c>
      <c r="B262" s="5" t="s">
        <v>217</v>
      </c>
      <c r="C262" s="140">
        <v>4.34</v>
      </c>
      <c r="D262" s="8">
        <f t="shared" si="179"/>
        <v>10155600</v>
      </c>
      <c r="E262" s="8"/>
      <c r="F262" s="8"/>
      <c r="G262" s="8"/>
      <c r="H262" s="55">
        <v>0.21</v>
      </c>
      <c r="I262" s="8">
        <f t="shared" si="181"/>
        <v>2132676</v>
      </c>
      <c r="J262" s="5"/>
      <c r="K262" s="11"/>
      <c r="L262" s="8"/>
      <c r="M262" s="8">
        <f t="shared" si="182"/>
        <v>147459312</v>
      </c>
      <c r="N262" s="14">
        <f t="shared" si="183"/>
        <v>703</v>
      </c>
      <c r="O262" s="14">
        <v>37</v>
      </c>
      <c r="P262" s="13">
        <f t="shared" si="184"/>
        <v>149250.31578947371</v>
      </c>
      <c r="Q262" s="14">
        <v>0.2</v>
      </c>
      <c r="R262" s="6">
        <v>136</v>
      </c>
      <c r="S262" s="8">
        <f t="shared" si="185"/>
        <v>4059608.5894736852</v>
      </c>
      <c r="T262" s="57"/>
    </row>
    <row r="263" spans="1:20" ht="18" customHeight="1" x14ac:dyDescent="0.2">
      <c r="A263" s="13">
        <v>6</v>
      </c>
      <c r="B263" s="5" t="s">
        <v>218</v>
      </c>
      <c r="C263" s="140">
        <v>2.34</v>
      </c>
      <c r="D263" s="8">
        <f t="shared" si="179"/>
        <v>5475600</v>
      </c>
      <c r="E263" s="8"/>
      <c r="F263" s="8"/>
      <c r="G263" s="8"/>
      <c r="H263" s="81"/>
      <c r="I263" s="8">
        <f t="shared" si="181"/>
        <v>0</v>
      </c>
      <c r="J263" s="5"/>
      <c r="K263" s="11"/>
      <c r="L263" s="8"/>
      <c r="M263" s="8">
        <f t="shared" si="182"/>
        <v>65707200</v>
      </c>
      <c r="N263" s="14">
        <f t="shared" si="183"/>
        <v>703</v>
      </c>
      <c r="O263" s="14">
        <v>37</v>
      </c>
      <c r="P263" s="13">
        <f t="shared" si="184"/>
        <v>66505.263157894748</v>
      </c>
      <c r="Q263" s="14">
        <v>0.2</v>
      </c>
      <c r="R263" s="6">
        <v>187</v>
      </c>
      <c r="S263" s="8">
        <f t="shared" si="185"/>
        <v>2487296.8421052638</v>
      </c>
      <c r="T263" s="57"/>
    </row>
    <row r="264" spans="1:20" ht="18" customHeight="1" x14ac:dyDescent="0.2">
      <c r="A264" s="13">
        <v>7</v>
      </c>
      <c r="B264" s="5" t="s">
        <v>219</v>
      </c>
      <c r="C264" s="140">
        <v>4.32</v>
      </c>
      <c r="D264" s="8">
        <f t="shared" si="179"/>
        <v>10108800</v>
      </c>
      <c r="E264" s="8"/>
      <c r="F264" s="8"/>
      <c r="G264" s="8"/>
      <c r="H264" s="55">
        <v>0.24</v>
      </c>
      <c r="I264" s="8">
        <f t="shared" si="181"/>
        <v>2426112</v>
      </c>
      <c r="J264" s="5"/>
      <c r="K264" s="11"/>
      <c r="L264" s="8"/>
      <c r="M264" s="8">
        <f t="shared" si="182"/>
        <v>150418944</v>
      </c>
      <c r="N264" s="14">
        <f t="shared" si="183"/>
        <v>703</v>
      </c>
      <c r="O264" s="14">
        <v>37</v>
      </c>
      <c r="P264" s="13">
        <f t="shared" si="184"/>
        <v>152245.89473684211</v>
      </c>
      <c r="Q264" s="14">
        <v>0.2</v>
      </c>
      <c r="R264" s="6">
        <v>18</v>
      </c>
      <c r="S264" s="8">
        <f t="shared" si="185"/>
        <v>548085.22105263162</v>
      </c>
      <c r="T264" s="57"/>
    </row>
    <row r="265" spans="1:20" ht="18" customHeight="1" x14ac:dyDescent="0.2">
      <c r="A265" s="13">
        <v>8</v>
      </c>
      <c r="B265" s="5" t="s">
        <v>220</v>
      </c>
      <c r="C265" s="140">
        <v>4.68</v>
      </c>
      <c r="D265" s="8">
        <f t="shared" si="179"/>
        <v>10951200</v>
      </c>
      <c r="E265" s="59"/>
      <c r="F265" s="8"/>
      <c r="G265" s="8"/>
      <c r="H265" s="55">
        <v>0.23</v>
      </c>
      <c r="I265" s="8">
        <f t="shared" si="181"/>
        <v>2518776</v>
      </c>
      <c r="J265" s="5"/>
      <c r="K265" s="11"/>
      <c r="L265" s="8"/>
      <c r="M265" s="8">
        <f t="shared" si="182"/>
        <v>161639712</v>
      </c>
      <c r="N265" s="14">
        <f t="shared" si="183"/>
        <v>703</v>
      </c>
      <c r="O265" s="14">
        <v>37</v>
      </c>
      <c r="P265" s="13">
        <f t="shared" si="184"/>
        <v>163602.94736842107</v>
      </c>
      <c r="Q265" s="14">
        <v>0.2</v>
      </c>
      <c r="R265" s="6">
        <v>123</v>
      </c>
      <c r="S265" s="8">
        <f t="shared" si="185"/>
        <v>4024632.5052631586</v>
      </c>
      <c r="T265" s="57"/>
    </row>
    <row r="266" spans="1:20" ht="18" customHeight="1" x14ac:dyDescent="0.2">
      <c r="A266" s="13">
        <v>9</v>
      </c>
      <c r="B266" s="5" t="s">
        <v>221</v>
      </c>
      <c r="C266" s="140">
        <v>4.6500000000000004</v>
      </c>
      <c r="D266" s="8">
        <f t="shared" si="179"/>
        <v>10881000</v>
      </c>
      <c r="E266" s="59"/>
      <c r="F266" s="8"/>
      <c r="G266" s="8"/>
      <c r="H266" s="55">
        <v>0.25</v>
      </c>
      <c r="I266" s="8">
        <f t="shared" si="181"/>
        <v>2720250</v>
      </c>
      <c r="J266" s="5"/>
      <c r="K266" s="11"/>
      <c r="L266" s="8"/>
      <c r="M266" s="8">
        <f t="shared" si="182"/>
        <v>163215000</v>
      </c>
      <c r="N266" s="14">
        <f t="shared" si="183"/>
        <v>703</v>
      </c>
      <c r="O266" s="14">
        <v>37</v>
      </c>
      <c r="P266" s="13">
        <f t="shared" si="184"/>
        <v>165197.36842105264</v>
      </c>
      <c r="Q266" s="14">
        <v>0.2</v>
      </c>
      <c r="R266" s="6">
        <v>25</v>
      </c>
      <c r="S266" s="8">
        <f t="shared" si="185"/>
        <v>825986.84210526315</v>
      </c>
      <c r="T266" s="57"/>
    </row>
    <row r="267" spans="1:20" ht="18" customHeight="1" x14ac:dyDescent="0.2">
      <c r="A267" s="13">
        <v>10</v>
      </c>
      <c r="B267" s="5" t="s">
        <v>222</v>
      </c>
      <c r="C267" s="140">
        <v>3.99</v>
      </c>
      <c r="D267" s="8">
        <f t="shared" si="179"/>
        <v>9336600</v>
      </c>
      <c r="E267" s="59"/>
      <c r="F267" s="8"/>
      <c r="G267" s="8"/>
      <c r="H267" s="55">
        <v>0.11</v>
      </c>
      <c r="I267" s="8">
        <f t="shared" si="181"/>
        <v>1027026</v>
      </c>
      <c r="J267" s="5"/>
      <c r="K267" s="11"/>
      <c r="L267" s="8"/>
      <c r="M267" s="8">
        <f t="shared" si="182"/>
        <v>124363512</v>
      </c>
      <c r="N267" s="14">
        <f t="shared" si="183"/>
        <v>703</v>
      </c>
      <c r="O267" s="14">
        <v>37</v>
      </c>
      <c r="P267" s="13">
        <f t="shared" si="184"/>
        <v>125874</v>
      </c>
      <c r="Q267" s="14">
        <v>0.2</v>
      </c>
      <c r="R267" s="6">
        <v>34</v>
      </c>
      <c r="S267" s="8">
        <f t="shared" si="185"/>
        <v>855943.20000000007</v>
      </c>
      <c r="T267" s="57"/>
    </row>
    <row r="268" spans="1:20" ht="18" customHeight="1" x14ac:dyDescent="0.2">
      <c r="A268" s="13">
        <v>11</v>
      </c>
      <c r="B268" s="58" t="s">
        <v>223</v>
      </c>
      <c r="C268" s="140">
        <v>3.99</v>
      </c>
      <c r="D268" s="8">
        <f t="shared" si="179"/>
        <v>9336600</v>
      </c>
      <c r="E268" s="59"/>
      <c r="F268" s="8"/>
      <c r="G268" s="8"/>
      <c r="H268" s="55">
        <v>0.17</v>
      </c>
      <c r="I268" s="8">
        <f t="shared" si="181"/>
        <v>1587222</v>
      </c>
      <c r="J268" s="5"/>
      <c r="K268" s="11"/>
      <c r="L268" s="8"/>
      <c r="M268" s="8">
        <f t="shared" si="182"/>
        <v>131085864</v>
      </c>
      <c r="N268" s="14">
        <f t="shared" si="183"/>
        <v>703</v>
      </c>
      <c r="O268" s="14">
        <v>37</v>
      </c>
      <c r="P268" s="13">
        <f t="shared" si="184"/>
        <v>132678</v>
      </c>
      <c r="Q268" s="14">
        <v>0.2</v>
      </c>
      <c r="R268" s="6">
        <v>68</v>
      </c>
      <c r="S268" s="8">
        <f t="shared" si="185"/>
        <v>1804420.8</v>
      </c>
      <c r="T268" s="57"/>
    </row>
    <row r="269" spans="1:20" ht="18" customHeight="1" x14ac:dyDescent="0.2">
      <c r="A269" s="13">
        <v>12</v>
      </c>
      <c r="B269" s="5" t="s">
        <v>224</v>
      </c>
      <c r="C269" s="140">
        <v>4.68</v>
      </c>
      <c r="D269" s="8">
        <f t="shared" si="179"/>
        <v>10951200</v>
      </c>
      <c r="E269" s="59">
        <v>0.2</v>
      </c>
      <c r="F269" s="8">
        <f t="shared" si="180"/>
        <v>468000</v>
      </c>
      <c r="G269" s="8"/>
      <c r="H269" s="55">
        <v>0.19</v>
      </c>
      <c r="I269" s="8">
        <f t="shared" si="181"/>
        <v>2169648</v>
      </c>
      <c r="J269" s="5"/>
      <c r="K269" s="11"/>
      <c r="L269" s="8"/>
      <c r="M269" s="8">
        <f t="shared" si="182"/>
        <v>163066176</v>
      </c>
      <c r="N269" s="14">
        <f t="shared" si="183"/>
        <v>703</v>
      </c>
      <c r="O269" s="14">
        <v>37</v>
      </c>
      <c r="P269" s="13">
        <f t="shared" si="184"/>
        <v>165046.73684210528</v>
      </c>
      <c r="Q269" s="14">
        <v>0.2</v>
      </c>
      <c r="R269" s="6">
        <v>221</v>
      </c>
      <c r="S269" s="8">
        <f t="shared" si="185"/>
        <v>7295065.768421053</v>
      </c>
      <c r="T269" s="57"/>
    </row>
    <row r="270" spans="1:20" ht="18" customHeight="1" x14ac:dyDescent="0.2">
      <c r="A270" s="13">
        <v>13</v>
      </c>
      <c r="B270" s="5" t="s">
        <v>225</v>
      </c>
      <c r="C270" s="140">
        <v>4</v>
      </c>
      <c r="D270" s="8">
        <f t="shared" si="179"/>
        <v>9360000</v>
      </c>
      <c r="E270" s="59"/>
      <c r="F270" s="8"/>
      <c r="G270" s="8"/>
      <c r="H270" s="55">
        <v>0.16</v>
      </c>
      <c r="I270" s="8">
        <f t="shared" si="181"/>
        <v>1497600</v>
      </c>
      <c r="J270" s="5"/>
      <c r="K270" s="11"/>
      <c r="L270" s="8"/>
      <c r="M270" s="8">
        <f t="shared" si="182"/>
        <v>130291200</v>
      </c>
      <c r="N270" s="14">
        <f t="shared" si="183"/>
        <v>703</v>
      </c>
      <c r="O270" s="14">
        <v>37</v>
      </c>
      <c r="P270" s="13">
        <f t="shared" si="184"/>
        <v>131873.68421052632</v>
      </c>
      <c r="Q270" s="14">
        <v>0.2</v>
      </c>
      <c r="R270" s="6">
        <v>88</v>
      </c>
      <c r="S270" s="8">
        <f t="shared" si="185"/>
        <v>2320976.8421052634</v>
      </c>
      <c r="T270" s="57"/>
    </row>
    <row r="271" spans="1:20" ht="18" customHeight="1" x14ac:dyDescent="0.2">
      <c r="A271" s="13">
        <v>14</v>
      </c>
      <c r="B271" s="5" t="s">
        <v>226</v>
      </c>
      <c r="C271" s="6">
        <v>5.0199999999999996</v>
      </c>
      <c r="D271" s="8">
        <f t="shared" si="179"/>
        <v>11746799.999999998</v>
      </c>
      <c r="E271" s="59"/>
      <c r="F271" s="8"/>
      <c r="G271" s="8"/>
      <c r="H271" s="55">
        <v>0.22</v>
      </c>
      <c r="I271" s="8">
        <f t="shared" si="181"/>
        <v>2584295.9999999995</v>
      </c>
      <c r="J271" s="5"/>
      <c r="K271" s="11"/>
      <c r="L271" s="8"/>
      <c r="M271" s="8">
        <f t="shared" si="182"/>
        <v>171973151.99999997</v>
      </c>
      <c r="N271" s="14">
        <f t="shared" si="183"/>
        <v>703</v>
      </c>
      <c r="O271" s="14">
        <v>37</v>
      </c>
      <c r="P271" s="13">
        <f t="shared" si="184"/>
        <v>174061.89473684208</v>
      </c>
      <c r="Q271" s="14">
        <v>0.2</v>
      </c>
      <c r="R271" s="6">
        <v>56</v>
      </c>
      <c r="S271" s="8">
        <f t="shared" si="185"/>
        <v>1949493.2210526313</v>
      </c>
      <c r="T271" s="57"/>
    </row>
    <row r="272" spans="1:20" ht="18" customHeight="1" x14ac:dyDescent="0.2">
      <c r="A272" s="13">
        <v>15</v>
      </c>
      <c r="B272" s="72" t="s">
        <v>227</v>
      </c>
      <c r="C272" s="140">
        <v>5.36</v>
      </c>
      <c r="D272" s="8">
        <f t="shared" si="179"/>
        <v>12542400</v>
      </c>
      <c r="E272" s="59"/>
      <c r="F272" s="8"/>
      <c r="G272" s="8"/>
      <c r="H272" s="55">
        <v>0.27</v>
      </c>
      <c r="I272" s="8">
        <f t="shared" si="181"/>
        <v>3386448</v>
      </c>
      <c r="J272" s="5"/>
      <c r="K272" s="11"/>
      <c r="L272" s="8"/>
      <c r="M272" s="8">
        <f t="shared" si="182"/>
        <v>191146176</v>
      </c>
      <c r="N272" s="14">
        <f t="shared" si="183"/>
        <v>703</v>
      </c>
      <c r="O272" s="14">
        <v>37</v>
      </c>
      <c r="P272" s="13">
        <f t="shared" si="184"/>
        <v>193467.78947368421</v>
      </c>
      <c r="Q272" s="14">
        <v>0.2</v>
      </c>
      <c r="R272" s="6">
        <v>151</v>
      </c>
      <c r="S272" s="8">
        <f t="shared" si="185"/>
        <v>5842727.2421052633</v>
      </c>
      <c r="T272" s="57"/>
    </row>
    <row r="273" spans="1:20" ht="18" customHeight="1" x14ac:dyDescent="0.2">
      <c r="A273" s="13">
        <v>16</v>
      </c>
      <c r="B273" s="72" t="s">
        <v>228</v>
      </c>
      <c r="C273" s="140">
        <v>4.68</v>
      </c>
      <c r="D273" s="8">
        <f t="shared" si="179"/>
        <v>10951200</v>
      </c>
      <c r="E273" s="59">
        <v>0.2</v>
      </c>
      <c r="F273" s="8">
        <f t="shared" si="180"/>
        <v>468000</v>
      </c>
      <c r="G273" s="8"/>
      <c r="H273" s="55">
        <v>0.22</v>
      </c>
      <c r="I273" s="8">
        <f t="shared" si="181"/>
        <v>2512224</v>
      </c>
      <c r="J273" s="5"/>
      <c r="K273" s="11"/>
      <c r="L273" s="8"/>
      <c r="M273" s="8">
        <f t="shared" si="182"/>
        <v>167177088</v>
      </c>
      <c r="N273" s="14">
        <f t="shared" si="183"/>
        <v>703</v>
      </c>
      <c r="O273" s="14">
        <v>37</v>
      </c>
      <c r="P273" s="13">
        <f t="shared" si="184"/>
        <v>169207.57894736843</v>
      </c>
      <c r="Q273" s="14">
        <v>0.2</v>
      </c>
      <c r="R273" s="6">
        <v>175</v>
      </c>
      <c r="S273" s="8">
        <f t="shared" si="185"/>
        <v>5922265.2631578948</v>
      </c>
      <c r="T273" s="57"/>
    </row>
    <row r="274" spans="1:20" ht="18" customHeight="1" x14ac:dyDescent="0.2">
      <c r="A274" s="13">
        <v>17</v>
      </c>
      <c r="B274" s="72" t="s">
        <v>229</v>
      </c>
      <c r="C274" s="140">
        <v>2.34</v>
      </c>
      <c r="D274" s="8">
        <f t="shared" si="179"/>
        <v>5475600</v>
      </c>
      <c r="E274" s="59"/>
      <c r="F274" s="8"/>
      <c r="G274" s="8"/>
      <c r="H274" s="81"/>
      <c r="I274" s="8">
        <f t="shared" si="181"/>
        <v>0</v>
      </c>
      <c r="J274" s="5"/>
      <c r="K274" s="11"/>
      <c r="L274" s="8"/>
      <c r="M274" s="8">
        <f t="shared" si="182"/>
        <v>65707200</v>
      </c>
      <c r="N274" s="14">
        <f t="shared" si="183"/>
        <v>703</v>
      </c>
      <c r="O274" s="14">
        <v>37</v>
      </c>
      <c r="P274" s="13">
        <f t="shared" si="184"/>
        <v>66505.263157894748</v>
      </c>
      <c r="Q274" s="14">
        <v>0.2</v>
      </c>
      <c r="R274" s="6">
        <v>56</v>
      </c>
      <c r="S274" s="8">
        <f t="shared" si="185"/>
        <v>744858.94736842124</v>
      </c>
      <c r="T274" s="57"/>
    </row>
    <row r="275" spans="1:20" ht="18" customHeight="1" x14ac:dyDescent="0.2">
      <c r="A275" s="13">
        <v>18</v>
      </c>
      <c r="B275" s="72" t="s">
        <v>230</v>
      </c>
      <c r="C275" s="140">
        <v>4.34</v>
      </c>
      <c r="D275" s="8">
        <f t="shared" si="179"/>
        <v>10155600</v>
      </c>
      <c r="E275" s="59"/>
      <c r="F275" s="8"/>
      <c r="G275" s="8"/>
      <c r="H275" s="55">
        <v>0.22</v>
      </c>
      <c r="I275" s="8">
        <f t="shared" si="181"/>
        <v>2234232</v>
      </c>
      <c r="J275" s="5"/>
      <c r="K275" s="11"/>
      <c r="L275" s="8"/>
      <c r="M275" s="8">
        <f t="shared" si="182"/>
        <v>148677984</v>
      </c>
      <c r="N275" s="14">
        <f t="shared" si="183"/>
        <v>703</v>
      </c>
      <c r="O275" s="14">
        <v>37</v>
      </c>
      <c r="P275" s="13">
        <f t="shared" si="184"/>
        <v>150483.78947368421</v>
      </c>
      <c r="Q275" s="14">
        <v>0.2</v>
      </c>
      <c r="R275" s="6">
        <v>204</v>
      </c>
      <c r="S275" s="8">
        <f t="shared" si="185"/>
        <v>6139738.6105263168</v>
      </c>
      <c r="T275" s="57"/>
    </row>
    <row r="276" spans="1:20" ht="18" customHeight="1" x14ac:dyDescent="0.2">
      <c r="A276" s="13">
        <v>19</v>
      </c>
      <c r="B276" s="72" t="s">
        <v>231</v>
      </c>
      <c r="C276" s="6">
        <v>5.0199999999999996</v>
      </c>
      <c r="D276" s="8">
        <f t="shared" si="179"/>
        <v>11746799.999999998</v>
      </c>
      <c r="E276" s="59"/>
      <c r="F276" s="8"/>
      <c r="G276" s="8"/>
      <c r="H276" s="55">
        <v>0.25</v>
      </c>
      <c r="I276" s="8">
        <f t="shared" si="181"/>
        <v>2936699.9999999995</v>
      </c>
      <c r="J276" s="5"/>
      <c r="K276" s="11"/>
      <c r="L276" s="8"/>
      <c r="M276" s="8">
        <f t="shared" si="182"/>
        <v>176201999.99999997</v>
      </c>
      <c r="N276" s="14">
        <f t="shared" si="183"/>
        <v>703</v>
      </c>
      <c r="O276" s="14">
        <v>37</v>
      </c>
      <c r="P276" s="13">
        <f t="shared" si="184"/>
        <v>178342.10526315786</v>
      </c>
      <c r="Q276" s="14">
        <v>0.2</v>
      </c>
      <c r="R276" s="6">
        <v>34</v>
      </c>
      <c r="S276" s="8">
        <f t="shared" si="185"/>
        <v>1212726.3157894735</v>
      </c>
      <c r="T276" s="57"/>
    </row>
    <row r="277" spans="1:20" ht="18" customHeight="1" x14ac:dyDescent="0.2">
      <c r="A277" s="13">
        <v>20</v>
      </c>
      <c r="B277" s="53" t="s">
        <v>232</v>
      </c>
      <c r="C277" s="140">
        <v>4.32</v>
      </c>
      <c r="D277" s="8">
        <f t="shared" si="179"/>
        <v>10108800</v>
      </c>
      <c r="E277" s="59"/>
      <c r="F277" s="8"/>
      <c r="G277" s="8"/>
      <c r="H277" s="55">
        <v>0.22</v>
      </c>
      <c r="I277" s="8">
        <f t="shared" si="181"/>
        <v>2223936</v>
      </c>
      <c r="J277" s="5"/>
      <c r="K277" s="11"/>
      <c r="L277" s="8"/>
      <c r="M277" s="8">
        <f t="shared" si="182"/>
        <v>147992832</v>
      </c>
      <c r="N277" s="14">
        <f t="shared" si="183"/>
        <v>703</v>
      </c>
      <c r="O277" s="14">
        <v>37</v>
      </c>
      <c r="P277" s="13">
        <f t="shared" si="184"/>
        <v>149790.31578947368</v>
      </c>
      <c r="Q277" s="14">
        <v>0.2</v>
      </c>
      <c r="R277" s="6">
        <v>72</v>
      </c>
      <c r="S277" s="8">
        <f t="shared" si="185"/>
        <v>2156980.5473684212</v>
      </c>
      <c r="T277" s="57"/>
    </row>
    <row r="278" spans="1:20" ht="18" customHeight="1" x14ac:dyDescent="0.2">
      <c r="A278" s="13">
        <v>21</v>
      </c>
      <c r="B278" s="53" t="s">
        <v>233</v>
      </c>
      <c r="C278" s="140">
        <v>4.9800000000000004</v>
      </c>
      <c r="D278" s="8">
        <f t="shared" si="179"/>
        <v>11653200.000000002</v>
      </c>
      <c r="E278" s="59"/>
      <c r="F278" s="8"/>
      <c r="G278" s="8"/>
      <c r="H278" s="55">
        <v>0.26</v>
      </c>
      <c r="I278" s="8">
        <f t="shared" si="181"/>
        <v>3029832.0000000005</v>
      </c>
      <c r="J278" s="5"/>
      <c r="K278" s="11"/>
      <c r="L278" s="8"/>
      <c r="M278" s="8">
        <f t="shared" si="182"/>
        <v>176196384.00000003</v>
      </c>
      <c r="N278" s="14">
        <f t="shared" si="183"/>
        <v>703</v>
      </c>
      <c r="O278" s="14">
        <v>37</v>
      </c>
      <c r="P278" s="13">
        <f t="shared" si="184"/>
        <v>178336.42105263163</v>
      </c>
      <c r="Q278" s="14">
        <v>0.2</v>
      </c>
      <c r="R278" s="6">
        <v>51</v>
      </c>
      <c r="S278" s="8">
        <f t="shared" si="185"/>
        <v>1819031.4947368426</v>
      </c>
      <c r="T278" s="57"/>
    </row>
    <row r="279" spans="1:20" ht="18" customHeight="1" x14ac:dyDescent="0.2">
      <c r="A279" s="13">
        <v>22</v>
      </c>
      <c r="B279" s="53" t="s">
        <v>234</v>
      </c>
      <c r="C279" s="140">
        <v>4.34</v>
      </c>
      <c r="D279" s="8">
        <f t="shared" si="179"/>
        <v>10155600</v>
      </c>
      <c r="E279" s="59"/>
      <c r="F279" s="8"/>
      <c r="G279" s="8"/>
      <c r="H279" s="55">
        <v>0.22</v>
      </c>
      <c r="I279" s="8">
        <f t="shared" si="181"/>
        <v>2234232</v>
      </c>
      <c r="J279" s="5"/>
      <c r="K279" s="11"/>
      <c r="L279" s="8"/>
      <c r="M279" s="8">
        <f t="shared" si="182"/>
        <v>148677984</v>
      </c>
      <c r="N279" s="14">
        <f t="shared" si="183"/>
        <v>703</v>
      </c>
      <c r="O279" s="14">
        <v>37</v>
      </c>
      <c r="P279" s="13">
        <f t="shared" si="184"/>
        <v>150483.78947368421</v>
      </c>
      <c r="Q279" s="14">
        <v>0.2</v>
      </c>
      <c r="R279" s="6">
        <v>102</v>
      </c>
      <c r="S279" s="8">
        <f t="shared" si="185"/>
        <v>3069869.3052631584</v>
      </c>
      <c r="T279" s="57"/>
    </row>
    <row r="280" spans="1:20" ht="18" customHeight="1" x14ac:dyDescent="0.2">
      <c r="A280" s="13">
        <v>23</v>
      </c>
      <c r="B280" s="72" t="s">
        <v>235</v>
      </c>
      <c r="C280" s="140">
        <v>4.34</v>
      </c>
      <c r="D280" s="8">
        <f t="shared" si="179"/>
        <v>10155600</v>
      </c>
      <c r="E280" s="59"/>
      <c r="F280" s="8"/>
      <c r="G280" s="8"/>
      <c r="H280" s="55">
        <v>0.2</v>
      </c>
      <c r="I280" s="8">
        <f t="shared" si="181"/>
        <v>2031120</v>
      </c>
      <c r="J280" s="5"/>
      <c r="K280" s="11"/>
      <c r="L280" s="8"/>
      <c r="M280" s="8">
        <f t="shared" si="182"/>
        <v>146240640</v>
      </c>
      <c r="N280" s="14">
        <f t="shared" si="183"/>
        <v>703</v>
      </c>
      <c r="O280" s="14">
        <v>37</v>
      </c>
      <c r="P280" s="13">
        <f t="shared" si="184"/>
        <v>148016.84210526317</v>
      </c>
      <c r="Q280" s="14">
        <v>0.2</v>
      </c>
      <c r="R280" s="6">
        <v>25</v>
      </c>
      <c r="S280" s="8">
        <f t="shared" si="185"/>
        <v>740084.21052631596</v>
      </c>
      <c r="T280" s="57"/>
    </row>
    <row r="281" spans="1:20" ht="18" customHeight="1" x14ac:dyDescent="0.2">
      <c r="A281" s="13">
        <v>24</v>
      </c>
      <c r="B281" s="53" t="s">
        <v>236</v>
      </c>
      <c r="C281" s="140">
        <v>4</v>
      </c>
      <c r="D281" s="8">
        <f t="shared" si="179"/>
        <v>9360000</v>
      </c>
      <c r="E281" s="59">
        <v>0.15</v>
      </c>
      <c r="F281" s="8">
        <f t="shared" si="180"/>
        <v>351000</v>
      </c>
      <c r="G281" s="8"/>
      <c r="H281" s="55">
        <v>0.19</v>
      </c>
      <c r="I281" s="8">
        <f t="shared" si="181"/>
        <v>1845090</v>
      </c>
      <c r="J281" s="5"/>
      <c r="K281" s="11"/>
      <c r="L281" s="8"/>
      <c r="M281" s="8">
        <f t="shared" si="182"/>
        <v>138673080</v>
      </c>
      <c r="N281" s="14">
        <f t="shared" si="183"/>
        <v>703</v>
      </c>
      <c r="O281" s="14">
        <v>37</v>
      </c>
      <c r="P281" s="13">
        <f t="shared" si="184"/>
        <v>140357.36842105264</v>
      </c>
      <c r="Q281" s="14">
        <v>0.2</v>
      </c>
      <c r="R281" s="6">
        <v>26</v>
      </c>
      <c r="S281" s="8">
        <f t="shared" si="185"/>
        <v>729858.31578947383</v>
      </c>
      <c r="T281" s="57"/>
    </row>
    <row r="282" spans="1:20" ht="18" customHeight="1" x14ac:dyDescent="0.2">
      <c r="A282" s="13">
        <v>25</v>
      </c>
      <c r="B282" s="58" t="s">
        <v>237</v>
      </c>
      <c r="C282" s="6">
        <v>4.34</v>
      </c>
      <c r="D282" s="8">
        <f t="shared" si="179"/>
        <v>10155600</v>
      </c>
      <c r="E282" s="59"/>
      <c r="F282" s="8"/>
      <c r="G282" s="8"/>
      <c r="H282" s="55">
        <v>0.21</v>
      </c>
      <c r="I282" s="8">
        <f t="shared" si="181"/>
        <v>2132676</v>
      </c>
      <c r="J282" s="5"/>
      <c r="K282" s="11"/>
      <c r="L282" s="8"/>
      <c r="M282" s="8">
        <f t="shared" si="182"/>
        <v>147459312</v>
      </c>
      <c r="N282" s="14">
        <f t="shared" si="183"/>
        <v>703</v>
      </c>
      <c r="O282" s="14">
        <v>37</v>
      </c>
      <c r="P282" s="13">
        <f t="shared" si="184"/>
        <v>149250.31578947371</v>
      </c>
      <c r="Q282" s="14">
        <v>0.2</v>
      </c>
      <c r="R282" s="6">
        <v>71</v>
      </c>
      <c r="S282" s="8">
        <f t="shared" si="185"/>
        <v>2119354.4842105266</v>
      </c>
      <c r="T282" s="5"/>
    </row>
    <row r="283" spans="1:20" ht="18" customHeight="1" x14ac:dyDescent="0.2">
      <c r="A283" s="13"/>
      <c r="B283" s="58"/>
      <c r="C283" s="6"/>
      <c r="D283" s="8"/>
      <c r="E283" s="59"/>
      <c r="F283" s="8"/>
      <c r="G283" s="8"/>
      <c r="H283" s="55"/>
      <c r="I283" s="8"/>
      <c r="J283" s="5"/>
      <c r="K283" s="11"/>
      <c r="L283" s="8"/>
      <c r="M283" s="8"/>
      <c r="N283" s="14"/>
      <c r="O283" s="14"/>
      <c r="P283" s="13"/>
      <c r="Q283" s="14"/>
      <c r="R283" s="6"/>
      <c r="S283" s="8"/>
      <c r="T283" s="5"/>
    </row>
    <row r="284" spans="1:20" ht="18" customHeight="1" x14ac:dyDescent="0.2">
      <c r="A284" s="46"/>
      <c r="B284" s="47" t="s">
        <v>439</v>
      </c>
      <c r="C284" s="137">
        <f t="shared" ref="C284:E284" si="186">SUM(C285:C301)</f>
        <v>77.490000000000009</v>
      </c>
      <c r="D284" s="52">
        <f t="shared" si="186"/>
        <v>181326600</v>
      </c>
      <c r="E284" s="141">
        <f t="shared" si="186"/>
        <v>1.0999999999999999</v>
      </c>
      <c r="F284" s="52">
        <f>SUM(F285:F301)</f>
        <v>2574000</v>
      </c>
      <c r="G284" s="52"/>
      <c r="H284" s="52"/>
      <c r="I284" s="52">
        <f>SUM(I285:I301)</f>
        <v>37056230.640000001</v>
      </c>
      <c r="J284" s="64"/>
      <c r="K284" s="67">
        <f>SUM(K285:K301)</f>
        <v>1048788</v>
      </c>
      <c r="L284" s="141"/>
      <c r="M284" s="52">
        <f t="shared" ref="M284:P284" si="187">SUM(M285:M301)</f>
        <v>2664067423.6799998</v>
      </c>
      <c r="N284" s="52">
        <f t="shared" si="187"/>
        <v>11951</v>
      </c>
      <c r="O284" s="52">
        <f t="shared" si="187"/>
        <v>629</v>
      </c>
      <c r="P284" s="52">
        <f t="shared" si="187"/>
        <v>2696424.5178947365</v>
      </c>
      <c r="Q284" s="52"/>
      <c r="R284" s="63">
        <f t="shared" ref="R284" si="188">SUM(R285:R301)</f>
        <v>1187</v>
      </c>
      <c r="S284" s="52">
        <f>SUM(S285:S301)</f>
        <v>36976989.205894731</v>
      </c>
      <c r="T284" s="52"/>
    </row>
    <row r="285" spans="1:20" ht="18" customHeight="1" x14ac:dyDescent="0.2">
      <c r="A285" s="13">
        <v>1</v>
      </c>
      <c r="B285" s="83" t="s">
        <v>238</v>
      </c>
      <c r="C285" s="7">
        <v>5.0199999999999996</v>
      </c>
      <c r="D285" s="8">
        <f t="shared" ref="D285:D301" si="189">2340000*C285</f>
        <v>11746799.999999998</v>
      </c>
      <c r="E285" s="54"/>
      <c r="F285" s="8"/>
      <c r="G285" s="8"/>
      <c r="H285" s="69">
        <v>0.21</v>
      </c>
      <c r="I285" s="8">
        <f t="shared" ref="I285:I301" si="190">(D285+F285+K285)*H285</f>
        <v>2466827.9999999995</v>
      </c>
      <c r="J285" s="155"/>
      <c r="K285" s="156"/>
      <c r="L285" s="8"/>
      <c r="M285" s="8">
        <f t="shared" ref="M285:M301" si="191">(D285+F285+G285+I285+K285+L285)*12</f>
        <v>170563535.99999997</v>
      </c>
      <c r="N285" s="14">
        <f t="shared" ref="N285:N297" si="192">19*O285</f>
        <v>703</v>
      </c>
      <c r="O285" s="14">
        <v>37</v>
      </c>
      <c r="P285" s="13">
        <f t="shared" ref="P285:P301" si="193">((M285/N285)*(O285/52))</f>
        <v>172635.15789473683</v>
      </c>
      <c r="Q285" s="14">
        <v>0.2</v>
      </c>
      <c r="R285" s="6">
        <v>102</v>
      </c>
      <c r="S285" s="8">
        <f t="shared" ref="S285:S301" si="194">(P285*Q285*R285)</f>
        <v>3521757.2210526317</v>
      </c>
      <c r="T285" s="57"/>
    </row>
    <row r="286" spans="1:20" ht="18" customHeight="1" x14ac:dyDescent="0.2">
      <c r="A286" s="13">
        <v>2</v>
      </c>
      <c r="B286" s="83" t="s">
        <v>239</v>
      </c>
      <c r="C286" s="7">
        <v>4.9800000000000004</v>
      </c>
      <c r="D286" s="8">
        <f t="shared" si="189"/>
        <v>11653200.000000002</v>
      </c>
      <c r="E286" s="54">
        <v>0.35</v>
      </c>
      <c r="F286" s="8">
        <f t="shared" ref="F286:F298" si="195">(E286*2340000)</f>
        <v>819000</v>
      </c>
      <c r="G286" s="8"/>
      <c r="H286" s="69">
        <v>0.28000000000000003</v>
      </c>
      <c r="I286" s="8">
        <f t="shared" si="190"/>
        <v>3785876.6400000011</v>
      </c>
      <c r="J286" s="157">
        <v>0.09</v>
      </c>
      <c r="K286" s="156">
        <f>C286*J286*2340000</f>
        <v>1048788</v>
      </c>
      <c r="L286" s="8"/>
      <c r="M286" s="8">
        <f t="shared" si="191"/>
        <v>207682375.68000001</v>
      </c>
      <c r="N286" s="14">
        <f t="shared" si="192"/>
        <v>703</v>
      </c>
      <c r="O286" s="14">
        <v>37</v>
      </c>
      <c r="P286" s="13">
        <f t="shared" si="193"/>
        <v>210204.83368421052</v>
      </c>
      <c r="Q286" s="14">
        <v>0.2</v>
      </c>
      <c r="R286" s="6">
        <v>34</v>
      </c>
      <c r="S286" s="8">
        <f t="shared" si="194"/>
        <v>1429392.8690526315</v>
      </c>
      <c r="T286" s="57"/>
    </row>
    <row r="287" spans="1:20" ht="18" customHeight="1" x14ac:dyDescent="0.2">
      <c r="A287" s="13">
        <v>3</v>
      </c>
      <c r="B287" s="83" t="s">
        <v>240</v>
      </c>
      <c r="C287" s="7">
        <v>4.34</v>
      </c>
      <c r="D287" s="8">
        <f t="shared" si="189"/>
        <v>10155600</v>
      </c>
      <c r="E287" s="54"/>
      <c r="F287" s="8"/>
      <c r="G287" s="8"/>
      <c r="H287" s="69">
        <v>0.17</v>
      </c>
      <c r="I287" s="8">
        <f t="shared" si="190"/>
        <v>1726452.0000000002</v>
      </c>
      <c r="J287" s="5"/>
      <c r="K287" s="11"/>
      <c r="L287" s="8"/>
      <c r="M287" s="8">
        <f t="shared" si="191"/>
        <v>142584624</v>
      </c>
      <c r="N287" s="14">
        <f t="shared" si="192"/>
        <v>703</v>
      </c>
      <c r="O287" s="14">
        <v>37</v>
      </c>
      <c r="P287" s="13">
        <f t="shared" si="193"/>
        <v>144316.4210526316</v>
      </c>
      <c r="Q287" s="14">
        <v>0.2</v>
      </c>
      <c r="R287" s="6">
        <v>136</v>
      </c>
      <c r="S287" s="8">
        <f t="shared" si="194"/>
        <v>3925406.6526315799</v>
      </c>
      <c r="T287" s="57"/>
    </row>
    <row r="288" spans="1:20" ht="18" customHeight="1" x14ac:dyDescent="0.2">
      <c r="A288" s="13">
        <v>4</v>
      </c>
      <c r="B288" s="83" t="s">
        <v>241</v>
      </c>
      <c r="C288" s="7">
        <v>5.36</v>
      </c>
      <c r="D288" s="8">
        <f t="shared" si="189"/>
        <v>12542400</v>
      </c>
      <c r="E288" s="7"/>
      <c r="F288" s="8"/>
      <c r="G288" s="8"/>
      <c r="H288" s="69">
        <v>0.27</v>
      </c>
      <c r="I288" s="8">
        <f t="shared" si="190"/>
        <v>3386448</v>
      </c>
      <c r="J288" s="97"/>
      <c r="K288" s="124"/>
      <c r="L288" s="8"/>
      <c r="M288" s="8">
        <f t="shared" si="191"/>
        <v>191146176</v>
      </c>
      <c r="N288" s="14">
        <f t="shared" si="192"/>
        <v>703</v>
      </c>
      <c r="O288" s="14">
        <v>37</v>
      </c>
      <c r="P288" s="13">
        <f t="shared" si="193"/>
        <v>193467.78947368421</v>
      </c>
      <c r="Q288" s="14">
        <v>0.2</v>
      </c>
      <c r="R288" s="6">
        <v>51</v>
      </c>
      <c r="S288" s="8">
        <f t="shared" si="194"/>
        <v>1973371.452631579</v>
      </c>
      <c r="T288" s="57"/>
    </row>
    <row r="289" spans="1:20" ht="18" customHeight="1" x14ac:dyDescent="0.2">
      <c r="A289" s="13">
        <v>5</v>
      </c>
      <c r="B289" s="83" t="s">
        <v>242</v>
      </c>
      <c r="C289" s="7">
        <v>4.34</v>
      </c>
      <c r="D289" s="8">
        <f t="shared" si="189"/>
        <v>10155600</v>
      </c>
      <c r="E289" s="54"/>
      <c r="F289" s="8"/>
      <c r="G289" s="8"/>
      <c r="H289" s="69">
        <v>0.2</v>
      </c>
      <c r="I289" s="8">
        <f t="shared" si="190"/>
        <v>2031120</v>
      </c>
      <c r="J289" s="5"/>
      <c r="K289" s="11"/>
      <c r="L289" s="8"/>
      <c r="M289" s="8">
        <f t="shared" si="191"/>
        <v>146240640</v>
      </c>
      <c r="N289" s="14">
        <f t="shared" si="192"/>
        <v>703</v>
      </c>
      <c r="O289" s="14">
        <v>37</v>
      </c>
      <c r="P289" s="13">
        <f t="shared" si="193"/>
        <v>148016.84210526317</v>
      </c>
      <c r="Q289" s="14">
        <v>0.2</v>
      </c>
      <c r="R289" s="6">
        <v>51</v>
      </c>
      <c r="S289" s="8">
        <f t="shared" si="194"/>
        <v>1509771.7894736845</v>
      </c>
      <c r="T289" s="57"/>
    </row>
    <row r="290" spans="1:20" ht="18" customHeight="1" x14ac:dyDescent="0.2">
      <c r="A290" s="13">
        <v>6</v>
      </c>
      <c r="B290" s="83" t="s">
        <v>243</v>
      </c>
      <c r="C290" s="7">
        <v>5.36</v>
      </c>
      <c r="D290" s="8">
        <f t="shared" si="189"/>
        <v>12542400</v>
      </c>
      <c r="E290" s="54">
        <v>0.35</v>
      </c>
      <c r="F290" s="8">
        <f t="shared" si="195"/>
        <v>819000</v>
      </c>
      <c r="G290" s="8"/>
      <c r="H290" s="69">
        <v>0.23</v>
      </c>
      <c r="I290" s="8">
        <f t="shared" si="190"/>
        <v>3073122</v>
      </c>
      <c r="J290" s="5"/>
      <c r="K290" s="11"/>
      <c r="L290" s="8"/>
      <c r="M290" s="8">
        <f t="shared" si="191"/>
        <v>197214264</v>
      </c>
      <c r="N290" s="14">
        <f t="shared" si="192"/>
        <v>703</v>
      </c>
      <c r="O290" s="14">
        <v>37</v>
      </c>
      <c r="P290" s="13">
        <f t="shared" si="193"/>
        <v>199609.57894736843</v>
      </c>
      <c r="Q290" s="14">
        <v>0.2</v>
      </c>
      <c r="R290" s="6">
        <v>14</v>
      </c>
      <c r="S290" s="8">
        <f t="shared" si="194"/>
        <v>558906.8210526316</v>
      </c>
      <c r="T290" s="57"/>
    </row>
    <row r="291" spans="1:20" ht="18" customHeight="1" x14ac:dyDescent="0.2">
      <c r="A291" s="13">
        <v>7</v>
      </c>
      <c r="B291" s="83" t="s">
        <v>244</v>
      </c>
      <c r="C291" s="7">
        <v>5.36</v>
      </c>
      <c r="D291" s="8">
        <f t="shared" si="189"/>
        <v>12542400</v>
      </c>
      <c r="E291" s="54"/>
      <c r="F291" s="8"/>
      <c r="G291" s="8"/>
      <c r="H291" s="69">
        <v>0.24</v>
      </c>
      <c r="I291" s="8">
        <f t="shared" si="190"/>
        <v>3010176</v>
      </c>
      <c r="J291" s="5"/>
      <c r="K291" s="11"/>
      <c r="L291" s="8"/>
      <c r="M291" s="8">
        <f t="shared" si="191"/>
        <v>186630912</v>
      </c>
      <c r="N291" s="14">
        <f t="shared" si="192"/>
        <v>703</v>
      </c>
      <c r="O291" s="14">
        <v>37</v>
      </c>
      <c r="P291" s="13">
        <f t="shared" si="193"/>
        <v>188897.68421052629</v>
      </c>
      <c r="Q291" s="14">
        <v>0.2</v>
      </c>
      <c r="R291" s="6">
        <v>20</v>
      </c>
      <c r="S291" s="8">
        <f t="shared" si="194"/>
        <v>755590.73684210528</v>
      </c>
      <c r="T291" s="57"/>
    </row>
    <row r="292" spans="1:20" ht="18" customHeight="1" x14ac:dyDescent="0.2">
      <c r="A292" s="13">
        <v>8</v>
      </c>
      <c r="B292" s="83" t="s">
        <v>245</v>
      </c>
      <c r="C292" s="7">
        <v>4.68</v>
      </c>
      <c r="D292" s="8">
        <f t="shared" si="189"/>
        <v>10951200</v>
      </c>
      <c r="E292" s="54"/>
      <c r="F292" s="8"/>
      <c r="G292" s="8"/>
      <c r="H292" s="69">
        <v>0.21</v>
      </c>
      <c r="I292" s="8">
        <f t="shared" si="190"/>
        <v>2299752</v>
      </c>
      <c r="J292" s="5"/>
      <c r="K292" s="11"/>
      <c r="L292" s="8"/>
      <c r="M292" s="8">
        <f t="shared" si="191"/>
        <v>159011424</v>
      </c>
      <c r="N292" s="14">
        <f t="shared" si="192"/>
        <v>703</v>
      </c>
      <c r="O292" s="14">
        <v>37</v>
      </c>
      <c r="P292" s="13">
        <f t="shared" si="193"/>
        <v>160942.73684210528</v>
      </c>
      <c r="Q292" s="14">
        <v>0.2</v>
      </c>
      <c r="R292" s="6">
        <v>221</v>
      </c>
      <c r="S292" s="8">
        <f t="shared" si="194"/>
        <v>7113668.9684210541</v>
      </c>
      <c r="T292" s="57"/>
    </row>
    <row r="293" spans="1:20" ht="18" customHeight="1" x14ac:dyDescent="0.2">
      <c r="A293" s="13">
        <v>9</v>
      </c>
      <c r="B293" s="83" t="s">
        <v>246</v>
      </c>
      <c r="C293" s="7">
        <v>4</v>
      </c>
      <c r="D293" s="8">
        <f t="shared" si="189"/>
        <v>9360000</v>
      </c>
      <c r="E293" s="54"/>
      <c r="F293" s="8"/>
      <c r="G293" s="8"/>
      <c r="H293" s="69">
        <v>0.15</v>
      </c>
      <c r="I293" s="8">
        <f t="shared" si="190"/>
        <v>1404000</v>
      </c>
      <c r="J293" s="5"/>
      <c r="K293" s="11"/>
      <c r="L293" s="8"/>
      <c r="M293" s="8">
        <f t="shared" si="191"/>
        <v>129168000</v>
      </c>
      <c r="N293" s="14">
        <f t="shared" si="192"/>
        <v>703</v>
      </c>
      <c r="O293" s="14">
        <v>37</v>
      </c>
      <c r="P293" s="13">
        <f t="shared" si="193"/>
        <v>130736.84210526316</v>
      </c>
      <c r="Q293" s="14">
        <v>0.2</v>
      </c>
      <c r="R293" s="6">
        <v>68</v>
      </c>
      <c r="S293" s="8">
        <f t="shared" si="194"/>
        <v>1778021.0526315791</v>
      </c>
      <c r="T293" s="57"/>
    </row>
    <row r="294" spans="1:20" ht="18" customHeight="1" x14ac:dyDescent="0.2">
      <c r="A294" s="13">
        <v>10</v>
      </c>
      <c r="B294" s="83" t="s">
        <v>247</v>
      </c>
      <c r="C294" s="7">
        <v>4.68</v>
      </c>
      <c r="D294" s="8">
        <f t="shared" si="189"/>
        <v>10951200</v>
      </c>
      <c r="E294" s="54"/>
      <c r="F294" s="8"/>
      <c r="G294" s="8"/>
      <c r="H294" s="69">
        <v>0.21</v>
      </c>
      <c r="I294" s="8">
        <f t="shared" si="190"/>
        <v>2299752</v>
      </c>
      <c r="J294" s="5"/>
      <c r="K294" s="11"/>
      <c r="L294" s="8"/>
      <c r="M294" s="8">
        <f t="shared" si="191"/>
        <v>159011424</v>
      </c>
      <c r="N294" s="14">
        <f t="shared" si="192"/>
        <v>703</v>
      </c>
      <c r="O294" s="14">
        <v>37</v>
      </c>
      <c r="P294" s="13">
        <f t="shared" si="193"/>
        <v>160942.73684210528</v>
      </c>
      <c r="Q294" s="14">
        <v>0.2</v>
      </c>
      <c r="R294" s="6">
        <v>102</v>
      </c>
      <c r="S294" s="8">
        <f t="shared" si="194"/>
        <v>3283231.8315789481</v>
      </c>
      <c r="T294" s="57"/>
    </row>
    <row r="295" spans="1:20" ht="18" customHeight="1" x14ac:dyDescent="0.2">
      <c r="A295" s="13">
        <v>11</v>
      </c>
      <c r="B295" s="83" t="s">
        <v>248</v>
      </c>
      <c r="C295" s="7">
        <v>4</v>
      </c>
      <c r="D295" s="8">
        <f t="shared" si="189"/>
        <v>9360000</v>
      </c>
      <c r="E295" s="54"/>
      <c r="F295" s="8"/>
      <c r="G295" s="8"/>
      <c r="H295" s="69">
        <v>0.16</v>
      </c>
      <c r="I295" s="8">
        <f t="shared" si="190"/>
        <v>1497600</v>
      </c>
      <c r="J295" s="5"/>
      <c r="K295" s="11"/>
      <c r="L295" s="8"/>
      <c r="M295" s="8">
        <f t="shared" si="191"/>
        <v>130291200</v>
      </c>
      <c r="N295" s="14">
        <f t="shared" si="192"/>
        <v>703</v>
      </c>
      <c r="O295" s="14">
        <v>37</v>
      </c>
      <c r="P295" s="13">
        <f t="shared" si="193"/>
        <v>131873.68421052632</v>
      </c>
      <c r="Q295" s="14">
        <v>0.2</v>
      </c>
      <c r="R295" s="6">
        <v>68</v>
      </c>
      <c r="S295" s="8">
        <f t="shared" si="194"/>
        <v>1793482.1052631582</v>
      </c>
      <c r="T295" s="57"/>
    </row>
    <row r="296" spans="1:20" ht="18" customHeight="1" x14ac:dyDescent="0.2">
      <c r="A296" s="13">
        <v>12</v>
      </c>
      <c r="B296" s="83" t="s">
        <v>249</v>
      </c>
      <c r="C296" s="7">
        <v>3.33</v>
      </c>
      <c r="D296" s="8">
        <f t="shared" si="189"/>
        <v>7792200</v>
      </c>
      <c r="E296" s="54"/>
      <c r="F296" s="8"/>
      <c r="G296" s="8"/>
      <c r="H296" s="69">
        <v>0.08</v>
      </c>
      <c r="I296" s="8">
        <f t="shared" si="190"/>
        <v>623376</v>
      </c>
      <c r="J296" s="5"/>
      <c r="K296" s="11"/>
      <c r="L296" s="8"/>
      <c r="M296" s="8">
        <f t="shared" si="191"/>
        <v>100986912</v>
      </c>
      <c r="N296" s="14">
        <f t="shared" si="192"/>
        <v>703</v>
      </c>
      <c r="O296" s="14">
        <v>37</v>
      </c>
      <c r="P296" s="13">
        <f t="shared" si="193"/>
        <v>102213.47368421053</v>
      </c>
      <c r="Q296" s="14">
        <v>0.2</v>
      </c>
      <c r="R296" s="6">
        <v>34</v>
      </c>
      <c r="S296" s="8">
        <f t="shared" si="194"/>
        <v>695051.62105263176</v>
      </c>
      <c r="T296" s="57"/>
    </row>
    <row r="297" spans="1:20" ht="18" customHeight="1" x14ac:dyDescent="0.2">
      <c r="A297" s="13">
        <v>13</v>
      </c>
      <c r="B297" s="83" t="s">
        <v>250</v>
      </c>
      <c r="C297" s="7">
        <v>4.68</v>
      </c>
      <c r="D297" s="8">
        <f t="shared" si="189"/>
        <v>10951200</v>
      </c>
      <c r="E297" s="54">
        <v>0.2</v>
      </c>
      <c r="F297" s="8">
        <f t="shared" si="195"/>
        <v>468000</v>
      </c>
      <c r="G297" s="8"/>
      <c r="H297" s="69">
        <v>0.21</v>
      </c>
      <c r="I297" s="8">
        <f t="shared" si="190"/>
        <v>2398032</v>
      </c>
      <c r="J297" s="5"/>
      <c r="K297" s="11"/>
      <c r="L297" s="8"/>
      <c r="M297" s="8">
        <f t="shared" si="191"/>
        <v>165806784</v>
      </c>
      <c r="N297" s="14">
        <f t="shared" si="192"/>
        <v>703</v>
      </c>
      <c r="O297" s="14">
        <v>37</v>
      </c>
      <c r="P297" s="13">
        <f t="shared" si="193"/>
        <v>167820.63157894739</v>
      </c>
      <c r="Q297" s="14">
        <v>0.2</v>
      </c>
      <c r="R297" s="6">
        <v>48</v>
      </c>
      <c r="S297" s="8">
        <f t="shared" si="194"/>
        <v>1611078.0631578951</v>
      </c>
      <c r="T297" s="57"/>
    </row>
    <row r="298" spans="1:20" ht="18" customHeight="1" x14ac:dyDescent="0.2">
      <c r="A298" s="13">
        <v>14</v>
      </c>
      <c r="B298" s="83" t="s">
        <v>251</v>
      </c>
      <c r="C298" s="7">
        <v>4.68</v>
      </c>
      <c r="D298" s="8">
        <f t="shared" si="189"/>
        <v>10951200</v>
      </c>
      <c r="E298" s="54">
        <v>0.2</v>
      </c>
      <c r="F298" s="8">
        <f t="shared" si="195"/>
        <v>468000</v>
      </c>
      <c r="G298" s="8"/>
      <c r="H298" s="69">
        <v>0.18</v>
      </c>
      <c r="I298" s="8">
        <f t="shared" si="190"/>
        <v>2055456</v>
      </c>
      <c r="J298" s="5"/>
      <c r="K298" s="11"/>
      <c r="L298" s="8"/>
      <c r="M298" s="8">
        <f t="shared" si="191"/>
        <v>161695872</v>
      </c>
      <c r="N298" s="14">
        <v>703</v>
      </c>
      <c r="O298" s="14">
        <v>37</v>
      </c>
      <c r="P298" s="13">
        <f t="shared" si="193"/>
        <v>163659.78947368421</v>
      </c>
      <c r="Q298" s="14">
        <v>0.2</v>
      </c>
      <c r="R298" s="6">
        <v>17</v>
      </c>
      <c r="S298" s="8">
        <f t="shared" si="194"/>
        <v>556443.28421052638</v>
      </c>
      <c r="T298" s="57"/>
    </row>
    <row r="299" spans="1:20" ht="18" customHeight="1" x14ac:dyDescent="0.2">
      <c r="A299" s="13">
        <v>15</v>
      </c>
      <c r="B299" s="83" t="s">
        <v>252</v>
      </c>
      <c r="C299" s="7">
        <v>4.68</v>
      </c>
      <c r="D299" s="8">
        <f t="shared" si="189"/>
        <v>10951200</v>
      </c>
      <c r="E299" s="54"/>
      <c r="F299" s="8"/>
      <c r="G299" s="8"/>
      <c r="H299" s="69">
        <v>0.2</v>
      </c>
      <c r="I299" s="8">
        <f t="shared" si="190"/>
        <v>2190240</v>
      </c>
      <c r="J299" s="5"/>
      <c r="K299" s="11"/>
      <c r="L299" s="8"/>
      <c r="M299" s="8">
        <f t="shared" si="191"/>
        <v>157697280</v>
      </c>
      <c r="N299" s="14">
        <f t="shared" ref="N299:N301" si="196">19*O299</f>
        <v>703</v>
      </c>
      <c r="O299" s="14">
        <v>37</v>
      </c>
      <c r="P299" s="13">
        <f t="shared" si="193"/>
        <v>159612.63157894736</v>
      </c>
      <c r="Q299" s="14">
        <v>0.2</v>
      </c>
      <c r="R299" s="6">
        <v>120</v>
      </c>
      <c r="S299" s="8">
        <f t="shared" si="194"/>
        <v>3830703.1578947366</v>
      </c>
      <c r="T299" s="57"/>
    </row>
    <row r="300" spans="1:20" ht="18" customHeight="1" x14ac:dyDescent="0.2">
      <c r="A300" s="13">
        <v>16</v>
      </c>
      <c r="B300" s="83" t="s">
        <v>253</v>
      </c>
      <c r="C300" s="7">
        <v>4</v>
      </c>
      <c r="D300" s="8">
        <f t="shared" si="189"/>
        <v>9360000</v>
      </c>
      <c r="E300" s="54"/>
      <c r="F300" s="8"/>
      <c r="G300" s="8"/>
      <c r="H300" s="69">
        <v>0.14000000000000001</v>
      </c>
      <c r="I300" s="8">
        <f t="shared" si="190"/>
        <v>1310400.0000000002</v>
      </c>
      <c r="J300" s="5"/>
      <c r="K300" s="11"/>
      <c r="L300" s="5"/>
      <c r="M300" s="8">
        <f t="shared" si="191"/>
        <v>128044800</v>
      </c>
      <c r="N300" s="14">
        <f t="shared" si="196"/>
        <v>703</v>
      </c>
      <c r="O300" s="14">
        <v>37</v>
      </c>
      <c r="P300" s="13">
        <f t="shared" si="193"/>
        <v>129600</v>
      </c>
      <c r="Q300" s="14">
        <v>0.2</v>
      </c>
      <c r="R300" s="6">
        <v>50</v>
      </c>
      <c r="S300" s="8">
        <f t="shared" si="194"/>
        <v>1296000</v>
      </c>
      <c r="T300" s="57"/>
    </row>
    <row r="301" spans="1:20" ht="18" customHeight="1" x14ac:dyDescent="0.2">
      <c r="A301" s="13">
        <v>17</v>
      </c>
      <c r="B301" s="83" t="s">
        <v>254</v>
      </c>
      <c r="C301" s="7">
        <v>4</v>
      </c>
      <c r="D301" s="8">
        <f t="shared" si="189"/>
        <v>9360000</v>
      </c>
      <c r="E301" s="54"/>
      <c r="F301" s="8"/>
      <c r="G301" s="8"/>
      <c r="H301" s="69">
        <v>0.16</v>
      </c>
      <c r="I301" s="8">
        <f t="shared" si="190"/>
        <v>1497600</v>
      </c>
      <c r="J301" s="5"/>
      <c r="K301" s="11"/>
      <c r="L301" s="5"/>
      <c r="M301" s="8">
        <f t="shared" si="191"/>
        <v>130291200</v>
      </c>
      <c r="N301" s="14">
        <f t="shared" si="196"/>
        <v>703</v>
      </c>
      <c r="O301" s="14">
        <v>37</v>
      </c>
      <c r="P301" s="13">
        <f t="shared" si="193"/>
        <v>131873.68421052632</v>
      </c>
      <c r="Q301" s="14">
        <v>0.2</v>
      </c>
      <c r="R301" s="6">
        <v>51</v>
      </c>
      <c r="S301" s="8">
        <f t="shared" si="194"/>
        <v>1345111.5789473685</v>
      </c>
      <c r="T301" s="57"/>
    </row>
    <row r="302" spans="1:20" ht="18" customHeight="1" x14ac:dyDescent="0.2">
      <c r="A302" s="13"/>
      <c r="B302" s="83"/>
      <c r="C302" s="7"/>
      <c r="D302" s="8"/>
      <c r="E302" s="54"/>
      <c r="F302" s="8"/>
      <c r="G302" s="8"/>
      <c r="H302" s="69"/>
      <c r="I302" s="8"/>
      <c r="J302" s="5"/>
      <c r="K302" s="11"/>
      <c r="L302" s="5"/>
      <c r="M302" s="8"/>
      <c r="N302" s="14"/>
      <c r="O302" s="14"/>
      <c r="P302" s="13"/>
      <c r="Q302" s="14"/>
      <c r="R302" s="6"/>
      <c r="S302" s="8"/>
      <c r="T302" s="57"/>
    </row>
    <row r="303" spans="1:20" s="146" customFormat="1" ht="18" customHeight="1" x14ac:dyDescent="0.2">
      <c r="A303" s="142"/>
      <c r="B303" s="125" t="s">
        <v>440</v>
      </c>
      <c r="C303" s="143">
        <f t="shared" ref="C303:K303" si="197">SUM(C304:C333)</f>
        <v>133.91000000000003</v>
      </c>
      <c r="D303" s="144">
        <f t="shared" si="197"/>
        <v>313349400</v>
      </c>
      <c r="E303" s="133">
        <f t="shared" si="197"/>
        <v>0.75</v>
      </c>
      <c r="F303" s="144">
        <f t="shared" si="197"/>
        <v>1755000</v>
      </c>
      <c r="G303" s="144"/>
      <c r="H303" s="133"/>
      <c r="I303" s="144">
        <f t="shared" si="197"/>
        <v>70717374</v>
      </c>
      <c r="J303" s="133">
        <f t="shared" si="197"/>
        <v>0</v>
      </c>
      <c r="K303" s="51">
        <f t="shared" si="197"/>
        <v>0</v>
      </c>
      <c r="L303" s="144"/>
      <c r="M303" s="144">
        <f t="shared" ref="M303:R303" si="198">SUM(M304:M333)</f>
        <v>4629861288</v>
      </c>
      <c r="N303" s="144">
        <f t="shared" si="198"/>
        <v>20387</v>
      </c>
      <c r="O303" s="144">
        <f t="shared" si="198"/>
        <v>1073</v>
      </c>
      <c r="P303" s="144">
        <f t="shared" si="198"/>
        <v>4686094.4210526329</v>
      </c>
      <c r="Q303" s="133"/>
      <c r="R303" s="145">
        <f t="shared" si="198"/>
        <v>2073</v>
      </c>
      <c r="S303" s="144">
        <f>SUM(S304:S333)</f>
        <v>68022866.08421053</v>
      </c>
      <c r="T303" s="49"/>
    </row>
    <row r="304" spans="1:20" ht="18" customHeight="1" x14ac:dyDescent="0.2">
      <c r="A304" s="6">
        <v>1</v>
      </c>
      <c r="B304" s="5" t="s">
        <v>255</v>
      </c>
      <c r="C304" s="7">
        <v>5.36</v>
      </c>
      <c r="D304" s="8">
        <f t="shared" ref="D304:D332" si="199">2340000*C304</f>
        <v>12542400</v>
      </c>
      <c r="E304" s="84">
        <v>0.45</v>
      </c>
      <c r="F304" s="8">
        <f>(E304*2340000)</f>
        <v>1053000</v>
      </c>
      <c r="G304" s="8"/>
      <c r="H304" s="69">
        <v>0.26</v>
      </c>
      <c r="I304" s="8">
        <f t="shared" ref="I304:I332" si="200">(D304+F304+K304)*H304</f>
        <v>3534804</v>
      </c>
      <c r="J304" s="5"/>
      <c r="K304" s="11"/>
      <c r="L304" s="8"/>
      <c r="M304" s="8">
        <f t="shared" ref="M304:M332" si="201">(D304+F304+G304+I304+K304+L304)*12</f>
        <v>205562448</v>
      </c>
      <c r="N304" s="14">
        <f t="shared" ref="N304:N332" si="202">19*O304</f>
        <v>703</v>
      </c>
      <c r="O304" s="14">
        <v>37</v>
      </c>
      <c r="P304" s="13">
        <f t="shared" ref="P304:P332" si="203">((M304/N304)*(O304/52))</f>
        <v>208059.15789473685</v>
      </c>
      <c r="Q304" s="14">
        <v>0.2</v>
      </c>
      <c r="R304" s="6">
        <v>72</v>
      </c>
      <c r="S304" s="8">
        <f t="shared" ref="S304:S332" si="204">(P304*Q304*R304)</f>
        <v>2996051.8736842107</v>
      </c>
      <c r="T304" s="57"/>
    </row>
    <row r="305" spans="1:20" ht="18" customHeight="1" x14ac:dyDescent="0.2">
      <c r="A305" s="6">
        <v>2</v>
      </c>
      <c r="B305" s="5" t="s">
        <v>256</v>
      </c>
      <c r="C305" s="7">
        <v>5.7</v>
      </c>
      <c r="D305" s="8">
        <f t="shared" si="199"/>
        <v>13338000</v>
      </c>
      <c r="E305" s="7"/>
      <c r="F305" s="8"/>
      <c r="G305" s="8"/>
      <c r="H305" s="69">
        <v>0.32</v>
      </c>
      <c r="I305" s="8">
        <f t="shared" si="200"/>
        <v>4268160</v>
      </c>
      <c r="J305" s="5"/>
      <c r="K305" s="11"/>
      <c r="L305" s="8"/>
      <c r="M305" s="8">
        <f t="shared" si="201"/>
        <v>211273920</v>
      </c>
      <c r="N305" s="14">
        <f t="shared" si="202"/>
        <v>703</v>
      </c>
      <c r="O305" s="14">
        <v>37</v>
      </c>
      <c r="P305" s="13">
        <f t="shared" si="203"/>
        <v>213840</v>
      </c>
      <c r="Q305" s="14">
        <v>0.2</v>
      </c>
      <c r="R305" s="6">
        <v>90</v>
      </c>
      <c r="S305" s="8">
        <f t="shared" si="204"/>
        <v>3849120</v>
      </c>
      <c r="T305" s="57"/>
    </row>
    <row r="306" spans="1:20" ht="18" customHeight="1" x14ac:dyDescent="0.2">
      <c r="A306" s="6">
        <v>3</v>
      </c>
      <c r="B306" s="5" t="s">
        <v>68</v>
      </c>
      <c r="C306" s="7">
        <v>5.36</v>
      </c>
      <c r="D306" s="8">
        <f t="shared" si="199"/>
        <v>12542400</v>
      </c>
      <c r="E306" s="7"/>
      <c r="F306" s="8"/>
      <c r="G306" s="8"/>
      <c r="H306" s="69">
        <v>0.32</v>
      </c>
      <c r="I306" s="8">
        <f t="shared" si="200"/>
        <v>4013568</v>
      </c>
      <c r="J306" s="5"/>
      <c r="K306" s="11"/>
      <c r="L306" s="8"/>
      <c r="M306" s="8">
        <f t="shared" si="201"/>
        <v>198671616</v>
      </c>
      <c r="N306" s="14">
        <f t="shared" si="202"/>
        <v>703</v>
      </c>
      <c r="O306" s="14">
        <v>37</v>
      </c>
      <c r="P306" s="13">
        <f t="shared" si="203"/>
        <v>201084.63157894736</v>
      </c>
      <c r="Q306" s="14">
        <v>0.2</v>
      </c>
      <c r="R306" s="6">
        <v>108</v>
      </c>
      <c r="S306" s="8">
        <f t="shared" si="204"/>
        <v>4343428.0421052631</v>
      </c>
      <c r="T306" s="57"/>
    </row>
    <row r="307" spans="1:20" ht="18" customHeight="1" x14ac:dyDescent="0.2">
      <c r="A307" s="6">
        <v>4</v>
      </c>
      <c r="B307" s="5" t="s">
        <v>257</v>
      </c>
      <c r="C307" s="7">
        <v>5.36</v>
      </c>
      <c r="D307" s="8">
        <f t="shared" si="199"/>
        <v>12542400</v>
      </c>
      <c r="E307" s="103"/>
      <c r="F307" s="8"/>
      <c r="G307" s="8"/>
      <c r="H307" s="69">
        <v>0.28999999999999998</v>
      </c>
      <c r="I307" s="8">
        <f t="shared" si="200"/>
        <v>3637295.9999999995</v>
      </c>
      <c r="J307" s="5"/>
      <c r="K307" s="11"/>
      <c r="L307" s="8"/>
      <c r="M307" s="8">
        <f t="shared" si="201"/>
        <v>194156352</v>
      </c>
      <c r="N307" s="14">
        <f t="shared" si="202"/>
        <v>703</v>
      </c>
      <c r="O307" s="14">
        <v>37</v>
      </c>
      <c r="P307" s="13">
        <f t="shared" si="203"/>
        <v>196514.5263157895</v>
      </c>
      <c r="Q307" s="14">
        <v>0.2</v>
      </c>
      <c r="R307" s="6">
        <v>113</v>
      </c>
      <c r="S307" s="8">
        <f t="shared" si="204"/>
        <v>4441228.2947368426</v>
      </c>
      <c r="T307" s="57"/>
    </row>
    <row r="308" spans="1:20" ht="18" customHeight="1" x14ac:dyDescent="0.2">
      <c r="A308" s="6">
        <v>5</v>
      </c>
      <c r="B308" s="5" t="s">
        <v>258</v>
      </c>
      <c r="C308" s="7">
        <v>5.36</v>
      </c>
      <c r="D308" s="8">
        <f t="shared" si="199"/>
        <v>12542400</v>
      </c>
      <c r="E308" s="7"/>
      <c r="F308" s="8"/>
      <c r="G308" s="8"/>
      <c r="H308" s="69">
        <v>0.27</v>
      </c>
      <c r="I308" s="8">
        <f t="shared" si="200"/>
        <v>3386448</v>
      </c>
      <c r="J308" s="5"/>
      <c r="K308" s="11"/>
      <c r="L308" s="8"/>
      <c r="M308" s="8">
        <f t="shared" si="201"/>
        <v>191146176</v>
      </c>
      <c r="N308" s="14">
        <f t="shared" si="202"/>
        <v>703</v>
      </c>
      <c r="O308" s="14">
        <v>37</v>
      </c>
      <c r="P308" s="13">
        <f t="shared" si="203"/>
        <v>193467.78947368421</v>
      </c>
      <c r="Q308" s="14">
        <v>0.2</v>
      </c>
      <c r="R308" s="6">
        <v>24</v>
      </c>
      <c r="S308" s="8">
        <f t="shared" si="204"/>
        <v>928645.38947368413</v>
      </c>
      <c r="T308" s="57"/>
    </row>
    <row r="309" spans="1:20" ht="18" customHeight="1" x14ac:dyDescent="0.2">
      <c r="A309" s="6">
        <v>6</v>
      </c>
      <c r="B309" s="5" t="s">
        <v>259</v>
      </c>
      <c r="C309" s="7">
        <v>5.36</v>
      </c>
      <c r="D309" s="8">
        <f t="shared" si="199"/>
        <v>12542400</v>
      </c>
      <c r="E309" s="103"/>
      <c r="F309" s="8"/>
      <c r="G309" s="8"/>
      <c r="H309" s="69">
        <v>0.3</v>
      </c>
      <c r="I309" s="8">
        <f t="shared" si="200"/>
        <v>3762720</v>
      </c>
      <c r="J309" s="5"/>
      <c r="K309" s="11"/>
      <c r="L309" s="8"/>
      <c r="M309" s="8">
        <f t="shared" si="201"/>
        <v>195661440</v>
      </c>
      <c r="N309" s="14">
        <f t="shared" si="202"/>
        <v>703</v>
      </c>
      <c r="O309" s="14">
        <v>37</v>
      </c>
      <c r="P309" s="13">
        <f t="shared" si="203"/>
        <v>198037.89473684211</v>
      </c>
      <c r="Q309" s="14">
        <v>0.2</v>
      </c>
      <c r="R309" s="6">
        <v>18</v>
      </c>
      <c r="S309" s="8">
        <f t="shared" si="204"/>
        <v>712936.42105263169</v>
      </c>
      <c r="T309" s="57"/>
    </row>
    <row r="310" spans="1:20" ht="18" customHeight="1" x14ac:dyDescent="0.2">
      <c r="A310" s="6">
        <v>7</v>
      </c>
      <c r="B310" s="5" t="s">
        <v>260</v>
      </c>
      <c r="C310" s="7">
        <v>5.36</v>
      </c>
      <c r="D310" s="8">
        <f t="shared" si="199"/>
        <v>12542400</v>
      </c>
      <c r="E310" s="7"/>
      <c r="F310" s="8"/>
      <c r="G310" s="8"/>
      <c r="H310" s="69">
        <v>0.28000000000000003</v>
      </c>
      <c r="I310" s="8">
        <f t="shared" si="200"/>
        <v>3511872.0000000005</v>
      </c>
      <c r="J310" s="5"/>
      <c r="K310" s="11"/>
      <c r="L310" s="8"/>
      <c r="M310" s="8">
        <f t="shared" si="201"/>
        <v>192651264</v>
      </c>
      <c r="N310" s="14">
        <f t="shared" si="202"/>
        <v>703</v>
      </c>
      <c r="O310" s="14">
        <v>37</v>
      </c>
      <c r="P310" s="13">
        <f t="shared" si="203"/>
        <v>194991.15789473683</v>
      </c>
      <c r="Q310" s="14">
        <v>0.2</v>
      </c>
      <c r="R310" s="6">
        <v>18</v>
      </c>
      <c r="S310" s="8">
        <f t="shared" si="204"/>
        <v>701968.16842105263</v>
      </c>
      <c r="T310" s="57"/>
    </row>
    <row r="311" spans="1:20" ht="18" customHeight="1" x14ac:dyDescent="0.2">
      <c r="A311" s="6">
        <v>8</v>
      </c>
      <c r="B311" s="5" t="s">
        <v>261</v>
      </c>
      <c r="C311" s="7">
        <v>5.0199999999999996</v>
      </c>
      <c r="D311" s="8">
        <f t="shared" si="199"/>
        <v>11746799.999999998</v>
      </c>
      <c r="E311" s="7"/>
      <c r="F311" s="8"/>
      <c r="G311" s="8"/>
      <c r="H311" s="69">
        <v>0.28999999999999998</v>
      </c>
      <c r="I311" s="8">
        <f t="shared" si="200"/>
        <v>3406571.9999999991</v>
      </c>
      <c r="J311" s="5"/>
      <c r="K311" s="11"/>
      <c r="L311" s="8"/>
      <c r="M311" s="8">
        <f t="shared" si="201"/>
        <v>181840463.99999994</v>
      </c>
      <c r="N311" s="14">
        <f t="shared" si="202"/>
        <v>703</v>
      </c>
      <c r="O311" s="14">
        <v>37</v>
      </c>
      <c r="P311" s="13">
        <f t="shared" si="203"/>
        <v>184049.0526315789</v>
      </c>
      <c r="Q311" s="14">
        <v>0.2</v>
      </c>
      <c r="R311" s="6">
        <v>180</v>
      </c>
      <c r="S311" s="8">
        <f t="shared" si="204"/>
        <v>6625765.8947368413</v>
      </c>
      <c r="T311" s="57"/>
    </row>
    <row r="312" spans="1:20" ht="18" customHeight="1" x14ac:dyDescent="0.2">
      <c r="A312" s="6">
        <v>9</v>
      </c>
      <c r="B312" s="5" t="s">
        <v>262</v>
      </c>
      <c r="C312" s="7">
        <v>5.0199999999999996</v>
      </c>
      <c r="D312" s="8">
        <f t="shared" si="199"/>
        <v>11746799.999999998</v>
      </c>
      <c r="E312" s="103"/>
      <c r="F312" s="8"/>
      <c r="G312" s="8"/>
      <c r="H312" s="69">
        <v>0.25</v>
      </c>
      <c r="I312" s="8">
        <f t="shared" si="200"/>
        <v>2936699.9999999995</v>
      </c>
      <c r="J312" s="5"/>
      <c r="K312" s="11"/>
      <c r="L312" s="8"/>
      <c r="M312" s="8">
        <f t="shared" si="201"/>
        <v>176201999.99999997</v>
      </c>
      <c r="N312" s="14">
        <f t="shared" si="202"/>
        <v>703</v>
      </c>
      <c r="O312" s="14">
        <v>37</v>
      </c>
      <c r="P312" s="13">
        <f t="shared" si="203"/>
        <v>178342.10526315786</v>
      </c>
      <c r="Q312" s="14">
        <v>0.2</v>
      </c>
      <c r="R312" s="6">
        <v>162</v>
      </c>
      <c r="S312" s="8">
        <f t="shared" si="204"/>
        <v>5778284.2105263146</v>
      </c>
      <c r="T312" s="57"/>
    </row>
    <row r="313" spans="1:20" ht="18" customHeight="1" x14ac:dyDescent="0.2">
      <c r="A313" s="6">
        <v>10</v>
      </c>
      <c r="B313" s="5" t="s">
        <v>263</v>
      </c>
      <c r="C313" s="7">
        <v>4.8899999999999997</v>
      </c>
      <c r="D313" s="8">
        <f t="shared" si="199"/>
        <v>11442600</v>
      </c>
      <c r="E313" s="103"/>
      <c r="F313" s="8"/>
      <c r="G313" s="8"/>
      <c r="H313" s="69">
        <v>0.27</v>
      </c>
      <c r="I313" s="8">
        <f t="shared" si="200"/>
        <v>3089502</v>
      </c>
      <c r="J313" s="5"/>
      <c r="K313" s="11"/>
      <c r="L313" s="8"/>
      <c r="M313" s="8">
        <f t="shared" si="201"/>
        <v>174385224</v>
      </c>
      <c r="N313" s="14">
        <f t="shared" si="202"/>
        <v>703</v>
      </c>
      <c r="O313" s="14">
        <v>37</v>
      </c>
      <c r="P313" s="13">
        <f t="shared" si="203"/>
        <v>176503.26315789475</v>
      </c>
      <c r="Q313" s="14">
        <v>0.2</v>
      </c>
      <c r="R313" s="6">
        <v>132</v>
      </c>
      <c r="S313" s="8">
        <f t="shared" si="204"/>
        <v>4659686.1473684218</v>
      </c>
      <c r="T313" s="57"/>
    </row>
    <row r="314" spans="1:20" ht="18" customHeight="1" x14ac:dyDescent="0.2">
      <c r="A314" s="6">
        <v>11</v>
      </c>
      <c r="B314" s="5" t="s">
        <v>264</v>
      </c>
      <c r="C314" s="7">
        <v>5.0199999999999996</v>
      </c>
      <c r="D314" s="8">
        <f t="shared" si="199"/>
        <v>11746799.999999998</v>
      </c>
      <c r="E314" s="112">
        <v>0.15</v>
      </c>
      <c r="F314" s="8">
        <f>(E314*2340000)</f>
        <v>351000</v>
      </c>
      <c r="G314" s="8"/>
      <c r="H314" s="69">
        <v>0.23</v>
      </c>
      <c r="I314" s="8">
        <f t="shared" si="200"/>
        <v>2782493.9999999995</v>
      </c>
      <c r="J314" s="5"/>
      <c r="K314" s="11"/>
      <c r="L314" s="8"/>
      <c r="M314" s="8">
        <f t="shared" si="201"/>
        <v>178563527.99999997</v>
      </c>
      <c r="N314" s="14">
        <f t="shared" si="202"/>
        <v>703</v>
      </c>
      <c r="O314" s="14">
        <v>37</v>
      </c>
      <c r="P314" s="13">
        <f t="shared" si="203"/>
        <v>180732.31578947368</v>
      </c>
      <c r="Q314" s="14">
        <v>0.2</v>
      </c>
      <c r="R314" s="6">
        <v>37</v>
      </c>
      <c r="S314" s="8">
        <f t="shared" si="204"/>
        <v>1337419.1368421053</v>
      </c>
      <c r="T314" s="57"/>
    </row>
    <row r="315" spans="1:20" ht="18" customHeight="1" x14ac:dyDescent="0.2">
      <c r="A315" s="6">
        <v>12</v>
      </c>
      <c r="B315" s="5" t="s">
        <v>34</v>
      </c>
      <c r="C315" s="7">
        <v>4.68</v>
      </c>
      <c r="D315" s="8">
        <f t="shared" si="199"/>
        <v>10951200</v>
      </c>
      <c r="E315" s="7"/>
      <c r="F315" s="8"/>
      <c r="G315" s="8"/>
      <c r="H315" s="69">
        <v>0.21</v>
      </c>
      <c r="I315" s="8">
        <f t="shared" si="200"/>
        <v>2299752</v>
      </c>
      <c r="J315" s="5"/>
      <c r="K315" s="11"/>
      <c r="L315" s="8"/>
      <c r="M315" s="8">
        <f t="shared" si="201"/>
        <v>159011424</v>
      </c>
      <c r="N315" s="14">
        <f t="shared" si="202"/>
        <v>703</v>
      </c>
      <c r="O315" s="14">
        <v>37</v>
      </c>
      <c r="P315" s="13">
        <f t="shared" si="203"/>
        <v>160942.73684210528</v>
      </c>
      <c r="Q315" s="14">
        <v>0.2</v>
      </c>
      <c r="R315" s="6">
        <v>24</v>
      </c>
      <c r="S315" s="8">
        <f t="shared" si="204"/>
        <v>772525.13684210542</v>
      </c>
      <c r="T315" s="57"/>
    </row>
    <row r="316" spans="1:20" ht="18" customHeight="1" x14ac:dyDescent="0.2">
      <c r="A316" s="6">
        <v>13</v>
      </c>
      <c r="B316" s="5" t="s">
        <v>265</v>
      </c>
      <c r="C316" s="7">
        <v>4.68</v>
      </c>
      <c r="D316" s="8">
        <f t="shared" si="199"/>
        <v>10951200</v>
      </c>
      <c r="E316" s="7"/>
      <c r="F316" s="8"/>
      <c r="G316" s="8"/>
      <c r="H316" s="69">
        <v>0.21</v>
      </c>
      <c r="I316" s="8">
        <f t="shared" si="200"/>
        <v>2299752</v>
      </c>
      <c r="J316" s="5"/>
      <c r="K316" s="11"/>
      <c r="L316" s="8"/>
      <c r="M316" s="8">
        <f t="shared" si="201"/>
        <v>159011424</v>
      </c>
      <c r="N316" s="14">
        <f t="shared" si="202"/>
        <v>703</v>
      </c>
      <c r="O316" s="14">
        <v>37</v>
      </c>
      <c r="P316" s="13">
        <f t="shared" si="203"/>
        <v>160942.73684210528</v>
      </c>
      <c r="Q316" s="14">
        <v>0.2</v>
      </c>
      <c r="R316" s="6">
        <v>18</v>
      </c>
      <c r="S316" s="8">
        <f t="shared" si="204"/>
        <v>579393.85263157904</v>
      </c>
      <c r="T316" s="57"/>
    </row>
    <row r="317" spans="1:20" ht="18" customHeight="1" x14ac:dyDescent="0.2">
      <c r="A317" s="6">
        <v>14</v>
      </c>
      <c r="B317" s="5" t="s">
        <v>266</v>
      </c>
      <c r="C317" s="7">
        <v>4.68</v>
      </c>
      <c r="D317" s="8">
        <f t="shared" si="199"/>
        <v>10951200</v>
      </c>
      <c r="E317" s="7"/>
      <c r="F317" s="8"/>
      <c r="G317" s="8"/>
      <c r="H317" s="69">
        <v>0.21</v>
      </c>
      <c r="I317" s="8">
        <f t="shared" si="200"/>
        <v>2299752</v>
      </c>
      <c r="J317" s="5"/>
      <c r="K317" s="11"/>
      <c r="L317" s="8"/>
      <c r="M317" s="8">
        <f t="shared" si="201"/>
        <v>159011424</v>
      </c>
      <c r="N317" s="14">
        <f t="shared" si="202"/>
        <v>703</v>
      </c>
      <c r="O317" s="14">
        <v>37</v>
      </c>
      <c r="P317" s="13">
        <f t="shared" si="203"/>
        <v>160942.73684210528</v>
      </c>
      <c r="Q317" s="14">
        <v>0.2</v>
      </c>
      <c r="R317" s="6">
        <v>180</v>
      </c>
      <c r="S317" s="8">
        <f t="shared" si="204"/>
        <v>5793938.5263157906</v>
      </c>
      <c r="T317" s="57"/>
    </row>
    <row r="318" spans="1:20" ht="18" customHeight="1" x14ac:dyDescent="0.2">
      <c r="A318" s="6">
        <v>15</v>
      </c>
      <c r="B318" s="5" t="s">
        <v>267</v>
      </c>
      <c r="C318" s="7">
        <v>4.68</v>
      </c>
      <c r="D318" s="8">
        <f t="shared" si="199"/>
        <v>10951200</v>
      </c>
      <c r="E318" s="7"/>
      <c r="F318" s="8"/>
      <c r="G318" s="8"/>
      <c r="H318" s="69">
        <v>0.21</v>
      </c>
      <c r="I318" s="8">
        <f t="shared" si="200"/>
        <v>2299752</v>
      </c>
      <c r="J318" s="5"/>
      <c r="K318" s="11"/>
      <c r="L318" s="8"/>
      <c r="M318" s="8">
        <f t="shared" si="201"/>
        <v>159011424</v>
      </c>
      <c r="N318" s="14">
        <f t="shared" si="202"/>
        <v>703</v>
      </c>
      <c r="O318" s="14">
        <v>37</v>
      </c>
      <c r="P318" s="13">
        <f t="shared" si="203"/>
        <v>160942.73684210528</v>
      </c>
      <c r="Q318" s="14">
        <v>0.2</v>
      </c>
      <c r="R318" s="6">
        <v>34</v>
      </c>
      <c r="S318" s="8">
        <f t="shared" si="204"/>
        <v>1094410.6105263161</v>
      </c>
      <c r="T318" s="57"/>
    </row>
    <row r="319" spans="1:20" ht="18" customHeight="1" x14ac:dyDescent="0.2">
      <c r="A319" s="6">
        <v>16</v>
      </c>
      <c r="B319" s="5" t="s">
        <v>268</v>
      </c>
      <c r="C319" s="7">
        <v>4.34</v>
      </c>
      <c r="D319" s="8">
        <f t="shared" si="199"/>
        <v>10155600</v>
      </c>
      <c r="E319" s="147"/>
      <c r="F319" s="8"/>
      <c r="G319" s="8"/>
      <c r="H319" s="69">
        <v>0.19</v>
      </c>
      <c r="I319" s="8">
        <f t="shared" si="200"/>
        <v>1929564</v>
      </c>
      <c r="J319" s="5"/>
      <c r="K319" s="11"/>
      <c r="L319" s="8"/>
      <c r="M319" s="8">
        <f t="shared" si="201"/>
        <v>145021968</v>
      </c>
      <c r="N319" s="14">
        <f t="shared" si="202"/>
        <v>703</v>
      </c>
      <c r="O319" s="14">
        <v>37</v>
      </c>
      <c r="P319" s="13">
        <f t="shared" si="203"/>
        <v>146783.36842105264</v>
      </c>
      <c r="Q319" s="14">
        <v>0.2</v>
      </c>
      <c r="R319" s="6">
        <v>162</v>
      </c>
      <c r="S319" s="8">
        <f t="shared" si="204"/>
        <v>4755781.1368421065</v>
      </c>
      <c r="T319" s="57"/>
    </row>
    <row r="320" spans="1:20" ht="18" customHeight="1" x14ac:dyDescent="0.2">
      <c r="A320" s="6">
        <v>17</v>
      </c>
      <c r="B320" s="5" t="s">
        <v>269</v>
      </c>
      <c r="C320" s="7">
        <v>4</v>
      </c>
      <c r="D320" s="8">
        <f t="shared" si="199"/>
        <v>9360000</v>
      </c>
      <c r="E320" s="147"/>
      <c r="F320" s="8"/>
      <c r="G320" s="8"/>
      <c r="H320" s="69">
        <v>0.17</v>
      </c>
      <c r="I320" s="8">
        <f t="shared" si="200"/>
        <v>1591200</v>
      </c>
      <c r="J320" s="5"/>
      <c r="K320" s="11"/>
      <c r="L320" s="8"/>
      <c r="M320" s="8">
        <f t="shared" si="201"/>
        <v>131414400</v>
      </c>
      <c r="N320" s="14">
        <f t="shared" si="202"/>
        <v>703</v>
      </c>
      <c r="O320" s="14">
        <v>37</v>
      </c>
      <c r="P320" s="13">
        <f t="shared" si="203"/>
        <v>133010.5263157895</v>
      </c>
      <c r="Q320" s="14">
        <v>0.2</v>
      </c>
      <c r="R320" s="6">
        <v>54</v>
      </c>
      <c r="S320" s="8">
        <f t="shared" si="204"/>
        <v>1436513.6842105265</v>
      </c>
      <c r="T320" s="57"/>
    </row>
    <row r="321" spans="1:20" ht="18" customHeight="1" x14ac:dyDescent="0.2">
      <c r="A321" s="6">
        <v>18</v>
      </c>
      <c r="B321" s="5" t="s">
        <v>270</v>
      </c>
      <c r="C321" s="7">
        <v>4</v>
      </c>
      <c r="D321" s="8">
        <f t="shared" si="199"/>
        <v>9360000</v>
      </c>
      <c r="E321" s="147"/>
      <c r="F321" s="8"/>
      <c r="G321" s="8"/>
      <c r="H321" s="69">
        <v>0.17</v>
      </c>
      <c r="I321" s="8">
        <f t="shared" si="200"/>
        <v>1591200</v>
      </c>
      <c r="J321" s="5"/>
      <c r="K321" s="11"/>
      <c r="L321" s="8"/>
      <c r="M321" s="8">
        <f t="shared" si="201"/>
        <v>131414400</v>
      </c>
      <c r="N321" s="14">
        <f t="shared" si="202"/>
        <v>703</v>
      </c>
      <c r="O321" s="14">
        <v>37</v>
      </c>
      <c r="P321" s="13">
        <f t="shared" si="203"/>
        <v>133010.5263157895</v>
      </c>
      <c r="Q321" s="14">
        <v>0.2</v>
      </c>
      <c r="R321" s="6">
        <v>72</v>
      </c>
      <c r="S321" s="8">
        <f t="shared" si="204"/>
        <v>1915351.5789473688</v>
      </c>
      <c r="T321" s="57"/>
    </row>
    <row r="322" spans="1:20" ht="18" customHeight="1" x14ac:dyDescent="0.2">
      <c r="A322" s="6">
        <v>19</v>
      </c>
      <c r="B322" s="5" t="s">
        <v>271</v>
      </c>
      <c r="C322" s="7">
        <v>4</v>
      </c>
      <c r="D322" s="8">
        <f t="shared" si="199"/>
        <v>9360000</v>
      </c>
      <c r="E322" s="147">
        <v>0.15</v>
      </c>
      <c r="F322" s="8">
        <f>(E322*2340000)</f>
        <v>351000</v>
      </c>
      <c r="G322" s="8"/>
      <c r="H322" s="69">
        <v>0.17</v>
      </c>
      <c r="I322" s="8">
        <f t="shared" si="200"/>
        <v>1650870.0000000002</v>
      </c>
      <c r="J322" s="5"/>
      <c r="K322" s="11"/>
      <c r="L322" s="8"/>
      <c r="M322" s="8">
        <f t="shared" si="201"/>
        <v>136342440</v>
      </c>
      <c r="N322" s="14">
        <f t="shared" si="202"/>
        <v>703</v>
      </c>
      <c r="O322" s="14">
        <v>37</v>
      </c>
      <c r="P322" s="13">
        <f t="shared" si="203"/>
        <v>137998.42105263157</v>
      </c>
      <c r="Q322" s="14">
        <v>0.2</v>
      </c>
      <c r="R322" s="6">
        <v>34</v>
      </c>
      <c r="S322" s="8">
        <f t="shared" si="204"/>
        <v>938389.26315789472</v>
      </c>
      <c r="T322" s="57"/>
    </row>
    <row r="323" spans="1:20" ht="18" customHeight="1" x14ac:dyDescent="0.2">
      <c r="A323" s="6">
        <v>20</v>
      </c>
      <c r="B323" s="5" t="s">
        <v>272</v>
      </c>
      <c r="C323" s="7">
        <v>4.34</v>
      </c>
      <c r="D323" s="8">
        <f t="shared" si="199"/>
        <v>10155600</v>
      </c>
      <c r="E323" s="147"/>
      <c r="F323" s="8"/>
      <c r="G323" s="8"/>
      <c r="H323" s="69">
        <v>0.18</v>
      </c>
      <c r="I323" s="8">
        <f t="shared" si="200"/>
        <v>1828008</v>
      </c>
      <c r="J323" s="5"/>
      <c r="K323" s="11"/>
      <c r="L323" s="8"/>
      <c r="M323" s="8">
        <f t="shared" si="201"/>
        <v>143803296</v>
      </c>
      <c r="N323" s="14">
        <f t="shared" si="202"/>
        <v>703</v>
      </c>
      <c r="O323" s="14">
        <v>37</v>
      </c>
      <c r="P323" s="13">
        <f t="shared" si="203"/>
        <v>145549.89473684211</v>
      </c>
      <c r="Q323" s="14">
        <v>0.2</v>
      </c>
      <c r="R323" s="6">
        <v>24</v>
      </c>
      <c r="S323" s="8">
        <f t="shared" si="204"/>
        <v>698639.49473684211</v>
      </c>
      <c r="T323" s="57"/>
    </row>
    <row r="324" spans="1:20" ht="18" customHeight="1" x14ac:dyDescent="0.2">
      <c r="A324" s="6">
        <v>21</v>
      </c>
      <c r="B324" s="5" t="s">
        <v>231</v>
      </c>
      <c r="C324" s="7">
        <v>4</v>
      </c>
      <c r="D324" s="8">
        <f t="shared" si="199"/>
        <v>9360000</v>
      </c>
      <c r="E324" s="147"/>
      <c r="F324" s="8"/>
      <c r="G324" s="8"/>
      <c r="H324" s="69">
        <v>0.11</v>
      </c>
      <c r="I324" s="8">
        <f t="shared" si="200"/>
        <v>1029600</v>
      </c>
      <c r="J324" s="5"/>
      <c r="K324" s="11"/>
      <c r="L324" s="8"/>
      <c r="M324" s="8">
        <f t="shared" si="201"/>
        <v>124675200</v>
      </c>
      <c r="N324" s="14">
        <f t="shared" si="202"/>
        <v>703</v>
      </c>
      <c r="O324" s="14">
        <v>37</v>
      </c>
      <c r="P324" s="13">
        <f t="shared" si="203"/>
        <v>126189.47368421053</v>
      </c>
      <c r="Q324" s="14">
        <v>0.2</v>
      </c>
      <c r="R324" s="6">
        <v>53</v>
      </c>
      <c r="S324" s="8">
        <f t="shared" si="204"/>
        <v>1337608.4210526317</v>
      </c>
      <c r="T324" s="57"/>
    </row>
    <row r="325" spans="1:20" ht="18" customHeight="1" x14ac:dyDescent="0.2">
      <c r="A325" s="6">
        <v>22</v>
      </c>
      <c r="B325" s="5" t="s">
        <v>273</v>
      </c>
      <c r="C325" s="7">
        <v>4</v>
      </c>
      <c r="D325" s="8">
        <f t="shared" si="199"/>
        <v>9360000</v>
      </c>
      <c r="E325" s="147"/>
      <c r="F325" s="8"/>
      <c r="G325" s="8"/>
      <c r="H325" s="69">
        <v>0.15</v>
      </c>
      <c r="I325" s="8">
        <f t="shared" si="200"/>
        <v>1404000</v>
      </c>
      <c r="J325" s="5"/>
      <c r="K325" s="11"/>
      <c r="L325" s="8"/>
      <c r="M325" s="8">
        <f t="shared" si="201"/>
        <v>129168000</v>
      </c>
      <c r="N325" s="14">
        <f t="shared" si="202"/>
        <v>703</v>
      </c>
      <c r="O325" s="14">
        <v>37</v>
      </c>
      <c r="P325" s="13">
        <f t="shared" si="203"/>
        <v>130736.84210526316</v>
      </c>
      <c r="Q325" s="14">
        <v>0.2</v>
      </c>
      <c r="R325" s="6">
        <v>72</v>
      </c>
      <c r="S325" s="8">
        <f t="shared" si="204"/>
        <v>1882610.5263157897</v>
      </c>
      <c r="T325" s="57"/>
    </row>
    <row r="326" spans="1:20" ht="18" customHeight="1" x14ac:dyDescent="0.2">
      <c r="A326" s="6">
        <v>23</v>
      </c>
      <c r="B326" s="5" t="s">
        <v>274</v>
      </c>
      <c r="C326" s="7">
        <v>3.99</v>
      </c>
      <c r="D326" s="8">
        <f t="shared" si="199"/>
        <v>9336600</v>
      </c>
      <c r="E326" s="147"/>
      <c r="F326" s="8"/>
      <c r="G326" s="8"/>
      <c r="H326" s="69">
        <v>0.17</v>
      </c>
      <c r="I326" s="8">
        <f t="shared" si="200"/>
        <v>1587222</v>
      </c>
      <c r="J326" s="5"/>
      <c r="K326" s="11"/>
      <c r="L326" s="8"/>
      <c r="M326" s="8">
        <f t="shared" si="201"/>
        <v>131085864</v>
      </c>
      <c r="N326" s="14">
        <f t="shared" si="202"/>
        <v>703</v>
      </c>
      <c r="O326" s="14">
        <v>37</v>
      </c>
      <c r="P326" s="13">
        <f t="shared" si="203"/>
        <v>132678</v>
      </c>
      <c r="Q326" s="14">
        <v>0.2</v>
      </c>
      <c r="R326" s="6">
        <v>18</v>
      </c>
      <c r="S326" s="8">
        <f t="shared" si="204"/>
        <v>477640.80000000005</v>
      </c>
      <c r="T326" s="57"/>
    </row>
    <row r="327" spans="1:20" ht="18" customHeight="1" x14ac:dyDescent="0.2">
      <c r="A327" s="6">
        <v>24</v>
      </c>
      <c r="B327" s="5" t="s">
        <v>275</v>
      </c>
      <c r="C327" s="7">
        <v>2.67</v>
      </c>
      <c r="D327" s="8">
        <f t="shared" si="199"/>
        <v>6247800</v>
      </c>
      <c r="E327" s="147"/>
      <c r="F327" s="8"/>
      <c r="G327" s="8"/>
      <c r="H327" s="69">
        <v>7.0000000000000007E-2</v>
      </c>
      <c r="I327" s="8">
        <f t="shared" si="200"/>
        <v>437346.00000000006</v>
      </c>
      <c r="J327" s="5"/>
      <c r="K327" s="11"/>
      <c r="L327" s="8"/>
      <c r="M327" s="8">
        <f t="shared" si="201"/>
        <v>80221752</v>
      </c>
      <c r="N327" s="14">
        <f t="shared" si="202"/>
        <v>703</v>
      </c>
      <c r="O327" s="14">
        <v>37</v>
      </c>
      <c r="P327" s="13">
        <f t="shared" si="203"/>
        <v>81196.105263157893</v>
      </c>
      <c r="Q327" s="14">
        <v>0.2</v>
      </c>
      <c r="R327" s="6">
        <v>90</v>
      </c>
      <c r="S327" s="8">
        <f t="shared" si="204"/>
        <v>1461529.8947368423</v>
      </c>
      <c r="T327" s="57"/>
    </row>
    <row r="328" spans="1:20" ht="18" customHeight="1" x14ac:dyDescent="0.2">
      <c r="A328" s="6">
        <v>25</v>
      </c>
      <c r="B328" s="5" t="s">
        <v>276</v>
      </c>
      <c r="C328" s="7">
        <v>4.34</v>
      </c>
      <c r="D328" s="8">
        <f t="shared" si="199"/>
        <v>10155600</v>
      </c>
      <c r="E328" s="147"/>
      <c r="F328" s="8"/>
      <c r="G328" s="8"/>
      <c r="H328" s="69">
        <v>0.19</v>
      </c>
      <c r="I328" s="8">
        <f t="shared" si="200"/>
        <v>1929564</v>
      </c>
      <c r="J328" s="5"/>
      <c r="K328" s="11"/>
      <c r="L328" s="8"/>
      <c r="M328" s="8">
        <f t="shared" si="201"/>
        <v>145021968</v>
      </c>
      <c r="N328" s="14">
        <f t="shared" si="202"/>
        <v>703</v>
      </c>
      <c r="O328" s="14">
        <v>37</v>
      </c>
      <c r="P328" s="13">
        <f t="shared" si="203"/>
        <v>146783.36842105264</v>
      </c>
      <c r="Q328" s="14">
        <v>0.2</v>
      </c>
      <c r="R328" s="6">
        <v>54</v>
      </c>
      <c r="S328" s="8">
        <f t="shared" si="204"/>
        <v>1585260.3789473686</v>
      </c>
      <c r="T328" s="57"/>
    </row>
    <row r="329" spans="1:20" ht="18" customHeight="1" x14ac:dyDescent="0.2">
      <c r="A329" s="6">
        <v>26</v>
      </c>
      <c r="B329" s="5" t="s">
        <v>277</v>
      </c>
      <c r="C329" s="7">
        <v>4.68</v>
      </c>
      <c r="D329" s="8">
        <f t="shared" si="199"/>
        <v>10951200</v>
      </c>
      <c r="E329" s="147"/>
      <c r="F329" s="8"/>
      <c r="G329" s="8"/>
      <c r="H329" s="69">
        <v>0.19</v>
      </c>
      <c r="I329" s="8">
        <f t="shared" si="200"/>
        <v>2080728</v>
      </c>
      <c r="J329" s="5"/>
      <c r="K329" s="11"/>
      <c r="L329" s="8"/>
      <c r="M329" s="8">
        <f t="shared" si="201"/>
        <v>156383136</v>
      </c>
      <c r="N329" s="14">
        <f t="shared" si="202"/>
        <v>703</v>
      </c>
      <c r="O329" s="14">
        <v>37</v>
      </c>
      <c r="P329" s="13">
        <f t="shared" si="203"/>
        <v>158282.5263157895</v>
      </c>
      <c r="Q329" s="14">
        <v>0.2</v>
      </c>
      <c r="R329" s="6">
        <v>144</v>
      </c>
      <c r="S329" s="8">
        <f t="shared" si="204"/>
        <v>4558536.7578947376</v>
      </c>
      <c r="T329" s="57"/>
    </row>
    <row r="330" spans="1:20" ht="18" customHeight="1" x14ac:dyDescent="0.2">
      <c r="A330" s="6">
        <v>27</v>
      </c>
      <c r="B330" s="5" t="s">
        <v>278</v>
      </c>
      <c r="C330" s="7">
        <v>4</v>
      </c>
      <c r="D330" s="8">
        <f t="shared" si="199"/>
        <v>9360000</v>
      </c>
      <c r="E330" s="147"/>
      <c r="F330" s="8"/>
      <c r="G330" s="8"/>
      <c r="H330" s="69">
        <v>0.16</v>
      </c>
      <c r="I330" s="8">
        <f t="shared" si="200"/>
        <v>1497600</v>
      </c>
      <c r="J330" s="5"/>
      <c r="K330" s="11"/>
      <c r="L330" s="8"/>
      <c r="M330" s="8">
        <f t="shared" si="201"/>
        <v>130291200</v>
      </c>
      <c r="N330" s="14">
        <f t="shared" si="202"/>
        <v>703</v>
      </c>
      <c r="O330" s="14">
        <v>37</v>
      </c>
      <c r="P330" s="13">
        <f t="shared" si="203"/>
        <v>131873.68421052632</v>
      </c>
      <c r="Q330" s="14">
        <v>0.2</v>
      </c>
      <c r="R330" s="6">
        <v>38</v>
      </c>
      <c r="S330" s="8">
        <f t="shared" si="204"/>
        <v>1002240.0000000001</v>
      </c>
      <c r="T330" s="57"/>
    </row>
    <row r="331" spans="1:20" ht="18" customHeight="1" x14ac:dyDescent="0.2">
      <c r="A331" s="6">
        <v>28</v>
      </c>
      <c r="B331" s="5" t="s">
        <v>279</v>
      </c>
      <c r="C331" s="7">
        <v>5.36</v>
      </c>
      <c r="D331" s="8">
        <f t="shared" si="199"/>
        <v>12542400</v>
      </c>
      <c r="E331" s="147"/>
      <c r="F331" s="8"/>
      <c r="G331" s="8"/>
      <c r="H331" s="69">
        <v>0.26</v>
      </c>
      <c r="I331" s="8">
        <f t="shared" si="200"/>
        <v>3261024</v>
      </c>
      <c r="J331" s="5"/>
      <c r="K331" s="11"/>
      <c r="L331" s="8"/>
      <c r="M331" s="8">
        <f t="shared" si="201"/>
        <v>189641088</v>
      </c>
      <c r="N331" s="14">
        <f t="shared" si="202"/>
        <v>703</v>
      </c>
      <c r="O331" s="14">
        <v>37</v>
      </c>
      <c r="P331" s="13">
        <f t="shared" si="203"/>
        <v>191944.4210526316</v>
      </c>
      <c r="Q331" s="14">
        <v>0.2</v>
      </c>
      <c r="R331" s="6">
        <v>14</v>
      </c>
      <c r="S331" s="8">
        <f t="shared" si="204"/>
        <v>537444.37894736859</v>
      </c>
      <c r="T331" s="57"/>
    </row>
    <row r="332" spans="1:20" ht="18" customHeight="1" x14ac:dyDescent="0.2">
      <c r="A332" s="6">
        <v>29</v>
      </c>
      <c r="B332" s="5" t="s">
        <v>280</v>
      </c>
      <c r="C332" s="7">
        <v>3.66</v>
      </c>
      <c r="D332" s="8">
        <f t="shared" si="199"/>
        <v>8564400</v>
      </c>
      <c r="E332" s="147"/>
      <c r="F332" s="8"/>
      <c r="G332" s="8"/>
      <c r="H332" s="69">
        <v>0.16</v>
      </c>
      <c r="I332" s="8">
        <f t="shared" si="200"/>
        <v>1370304</v>
      </c>
      <c r="J332" s="5"/>
      <c r="K332" s="11"/>
      <c r="L332" s="8"/>
      <c r="M332" s="8">
        <f t="shared" si="201"/>
        <v>119216448</v>
      </c>
      <c r="N332" s="14">
        <f t="shared" si="202"/>
        <v>703</v>
      </c>
      <c r="O332" s="14">
        <v>37</v>
      </c>
      <c r="P332" s="13">
        <f t="shared" si="203"/>
        <v>120664.42105263157</v>
      </c>
      <c r="Q332" s="14">
        <v>0.2</v>
      </c>
      <c r="R332" s="6">
        <v>34</v>
      </c>
      <c r="S332" s="8">
        <f t="shared" si="204"/>
        <v>820518.06315789477</v>
      </c>
      <c r="T332" s="57"/>
    </row>
    <row r="333" spans="1:20" ht="18" customHeight="1" x14ac:dyDescent="0.2">
      <c r="A333" s="6"/>
      <c r="B333" s="58"/>
      <c r="C333" s="79"/>
      <c r="D333" s="8"/>
      <c r="E333" s="148"/>
      <c r="F333" s="8"/>
      <c r="G333" s="8"/>
      <c r="H333" s="97"/>
      <c r="I333" s="8"/>
      <c r="J333" s="5"/>
      <c r="K333" s="11"/>
      <c r="L333" s="8"/>
      <c r="M333" s="8"/>
      <c r="N333" s="14"/>
      <c r="O333" s="14"/>
      <c r="P333" s="13"/>
      <c r="Q333" s="14"/>
      <c r="R333" s="14"/>
      <c r="S333" s="8"/>
      <c r="T333" s="57"/>
    </row>
    <row r="334" spans="1:20" ht="18" customHeight="1" x14ac:dyDescent="0.2">
      <c r="A334" s="46"/>
      <c r="B334" s="47" t="s">
        <v>441</v>
      </c>
      <c r="C334" s="149">
        <f>SUM(C335)</f>
        <v>3.66</v>
      </c>
      <c r="D334" s="138">
        <f>SUM(D335:D335)</f>
        <v>8564400</v>
      </c>
      <c r="E334" s="141"/>
      <c r="F334" s="138"/>
      <c r="G334" s="138"/>
      <c r="H334" s="138"/>
      <c r="I334" s="138">
        <f>SUM(SUM(I335:I335))</f>
        <v>1199016</v>
      </c>
      <c r="J334" s="138">
        <f t="shared" ref="J334:K334" si="205">SUM(J335)</f>
        <v>0</v>
      </c>
      <c r="K334" s="98">
        <f t="shared" si="205"/>
        <v>0</v>
      </c>
      <c r="L334" s="138"/>
      <c r="M334" s="138">
        <f>SUM(M335:M335)</f>
        <v>117160992</v>
      </c>
      <c r="N334" s="138">
        <f t="shared" ref="N334:P334" si="206">SUM(N335)</f>
        <v>703</v>
      </c>
      <c r="O334" s="138">
        <f t="shared" si="206"/>
        <v>37</v>
      </c>
      <c r="P334" s="138">
        <f t="shared" si="206"/>
        <v>118584</v>
      </c>
      <c r="Q334" s="138"/>
      <c r="R334" s="150">
        <f>SUM(R335:R335)</f>
        <v>19</v>
      </c>
      <c r="S334" s="138">
        <f>S335</f>
        <v>450619.20000000007</v>
      </c>
      <c r="T334" s="138"/>
    </row>
    <row r="335" spans="1:20" ht="18" customHeight="1" x14ac:dyDescent="0.2">
      <c r="A335" s="6">
        <v>1</v>
      </c>
      <c r="B335" s="83" t="s">
        <v>281</v>
      </c>
      <c r="C335" s="7">
        <v>3.66</v>
      </c>
      <c r="D335" s="8">
        <f t="shared" ref="D335" si="207">2340000*C335</f>
        <v>8564400</v>
      </c>
      <c r="E335" s="59"/>
      <c r="F335" s="8"/>
      <c r="G335" s="8"/>
      <c r="H335" s="97">
        <v>0.14000000000000001</v>
      </c>
      <c r="I335" s="8">
        <f>(D335+F335+K335)*H335</f>
        <v>1199016</v>
      </c>
      <c r="J335" s="5"/>
      <c r="K335" s="11"/>
      <c r="L335" s="8"/>
      <c r="M335" s="8">
        <f>(D335+F335+G335+I335+K335+L335)*12</f>
        <v>117160992</v>
      </c>
      <c r="N335" s="14">
        <f>19*O335</f>
        <v>703</v>
      </c>
      <c r="O335" s="14">
        <v>37</v>
      </c>
      <c r="P335" s="13">
        <f t="shared" ref="P335" si="208">((M335/N335)*(O335/52))</f>
        <v>118584</v>
      </c>
      <c r="Q335" s="14">
        <v>0.2</v>
      </c>
      <c r="R335" s="14">
        <v>19</v>
      </c>
      <c r="S335" s="8">
        <f t="shared" ref="S335" si="209">(P335*Q335*R335)</f>
        <v>450619.20000000007</v>
      </c>
      <c r="T335" s="57"/>
    </row>
    <row r="336" spans="1:20" ht="18" customHeight="1" x14ac:dyDescent="0.2">
      <c r="A336" s="6"/>
      <c r="B336" s="58"/>
      <c r="C336" s="6"/>
      <c r="D336" s="8"/>
      <c r="E336" s="59"/>
      <c r="F336" s="8"/>
      <c r="G336" s="8"/>
      <c r="H336" s="73"/>
      <c r="I336" s="8"/>
      <c r="J336" s="5"/>
      <c r="K336" s="11"/>
      <c r="L336" s="8"/>
      <c r="M336" s="8"/>
      <c r="N336" s="14"/>
      <c r="O336" s="14"/>
      <c r="P336" s="13"/>
      <c r="Q336" s="14"/>
      <c r="R336" s="14"/>
      <c r="S336" s="8"/>
      <c r="T336" s="57"/>
    </row>
    <row r="337" spans="1:20" ht="18" customHeight="1" x14ac:dyDescent="0.2">
      <c r="A337" s="46"/>
      <c r="B337" s="47" t="s">
        <v>442</v>
      </c>
      <c r="C337" s="149">
        <f>SUM(C338:C349)</f>
        <v>53.65</v>
      </c>
      <c r="D337" s="52">
        <f>SUM(D338:D349)</f>
        <v>125541000</v>
      </c>
      <c r="E337" s="141">
        <f>SUM(E338:E349)</f>
        <v>0.4</v>
      </c>
      <c r="F337" s="52">
        <f>SUM(F338:F349)</f>
        <v>936000</v>
      </c>
      <c r="G337" s="52"/>
      <c r="H337" s="52">
        <f>SUM(H338:H349)</f>
        <v>2.4100000000000006</v>
      </c>
      <c r="I337" s="52">
        <f>SUM(I338:I349)</f>
        <v>26591366.879999999</v>
      </c>
      <c r="J337" s="158">
        <f>SUM(J338:J349)</f>
        <v>0.44009999999999999</v>
      </c>
      <c r="K337" s="67">
        <f>SUM(K338:K349)</f>
        <v>1029834</v>
      </c>
      <c r="L337" s="52"/>
      <c r="M337" s="52">
        <f t="shared" ref="M337:R337" si="210">SUM(M338:M349)</f>
        <v>1849178410.5599999</v>
      </c>
      <c r="N337" s="52">
        <f t="shared" si="210"/>
        <v>8436</v>
      </c>
      <c r="O337" s="52">
        <f t="shared" si="210"/>
        <v>444</v>
      </c>
      <c r="P337" s="52">
        <f t="shared" si="210"/>
        <v>1871638.067368421</v>
      </c>
      <c r="Q337" s="52"/>
      <c r="R337" s="63">
        <f t="shared" si="210"/>
        <v>604.5</v>
      </c>
      <c r="S337" s="52">
        <f>SUM(S338:S349)</f>
        <v>18240089.350736842</v>
      </c>
      <c r="T337" s="52"/>
    </row>
    <row r="338" spans="1:20" ht="18" customHeight="1" x14ac:dyDescent="0.2">
      <c r="A338" s="6">
        <v>1</v>
      </c>
      <c r="B338" s="5" t="s">
        <v>282</v>
      </c>
      <c r="C338" s="7">
        <v>5.36</v>
      </c>
      <c r="D338" s="8">
        <f t="shared" ref="D338:D349" si="211">2340000*C338</f>
        <v>12542400</v>
      </c>
      <c r="E338" s="54"/>
      <c r="F338" s="8"/>
      <c r="G338" s="8"/>
      <c r="H338" s="55">
        <v>0.28000000000000003</v>
      </c>
      <c r="I338" s="8">
        <f t="shared" ref="I338:I349" si="212">(D338+F338+K338)*H338</f>
        <v>3511872.0000000005</v>
      </c>
      <c r="J338" s="15"/>
      <c r="K338" s="156"/>
      <c r="L338" s="8"/>
      <c r="M338" s="8">
        <f t="shared" ref="M338:M350" si="213">(D338+F338+G338+I338+K338+L338)*12</f>
        <v>192651264</v>
      </c>
      <c r="N338" s="14">
        <v>703</v>
      </c>
      <c r="O338" s="14">
        <v>37</v>
      </c>
      <c r="P338" s="13">
        <f t="shared" ref="P338:P349" si="214">((M338/N338)*(O338/52))</f>
        <v>194991.15789473683</v>
      </c>
      <c r="Q338" s="14">
        <v>0.2</v>
      </c>
      <c r="R338" s="103">
        <v>19</v>
      </c>
      <c r="S338" s="8">
        <f t="shared" ref="S338:S349" si="215">(P338*Q338*R338)</f>
        <v>740966.39999999991</v>
      </c>
      <c r="T338" s="57"/>
    </row>
    <row r="339" spans="1:20" ht="18" customHeight="1" x14ac:dyDescent="0.2">
      <c r="A339" s="6">
        <v>2</v>
      </c>
      <c r="B339" s="5" t="s">
        <v>283</v>
      </c>
      <c r="C339" s="7">
        <v>5.36</v>
      </c>
      <c r="D339" s="8">
        <f t="shared" si="211"/>
        <v>12542400</v>
      </c>
      <c r="E339" s="54"/>
      <c r="F339" s="8"/>
      <c r="G339" s="8"/>
      <c r="H339" s="55">
        <v>0.28999999999999998</v>
      </c>
      <c r="I339" s="8">
        <f t="shared" si="212"/>
        <v>3637295.9999999995</v>
      </c>
      <c r="J339" s="15"/>
      <c r="K339" s="156"/>
      <c r="L339" s="8"/>
      <c r="M339" s="8">
        <f t="shared" si="213"/>
        <v>194156352</v>
      </c>
      <c r="N339" s="14">
        <v>703</v>
      </c>
      <c r="O339" s="14">
        <v>37</v>
      </c>
      <c r="P339" s="13">
        <f t="shared" si="214"/>
        <v>196514.5263157895</v>
      </c>
      <c r="Q339" s="14">
        <v>0.2</v>
      </c>
      <c r="R339" s="103">
        <v>95</v>
      </c>
      <c r="S339" s="8">
        <f t="shared" si="215"/>
        <v>3733776.0000000009</v>
      </c>
      <c r="T339" s="57"/>
    </row>
    <row r="340" spans="1:20" ht="18" customHeight="1" x14ac:dyDescent="0.2">
      <c r="A340" s="6">
        <v>3</v>
      </c>
      <c r="B340" s="5" t="s">
        <v>284</v>
      </c>
      <c r="C340" s="7">
        <v>4.8899999999999997</v>
      </c>
      <c r="D340" s="8">
        <f t="shared" si="211"/>
        <v>11442600</v>
      </c>
      <c r="E340" s="54">
        <v>0.2</v>
      </c>
      <c r="F340" s="8">
        <f t="shared" ref="F340:F346" si="216">(E340*2340000)</f>
        <v>468000</v>
      </c>
      <c r="G340" s="8"/>
      <c r="H340" s="55">
        <v>0.32</v>
      </c>
      <c r="I340" s="8">
        <f t="shared" si="212"/>
        <v>4140938.88</v>
      </c>
      <c r="J340" s="159">
        <v>0.44009999999999999</v>
      </c>
      <c r="K340" s="156">
        <f t="shared" ref="K340" si="217">J340*2340000</f>
        <v>1029834</v>
      </c>
      <c r="L340" s="8"/>
      <c r="M340" s="8">
        <f t="shared" si="213"/>
        <v>204976474.56</v>
      </c>
      <c r="N340" s="14">
        <v>703</v>
      </c>
      <c r="O340" s="14">
        <v>37</v>
      </c>
      <c r="P340" s="13">
        <f t="shared" si="214"/>
        <v>207466.06736842103</v>
      </c>
      <c r="Q340" s="14">
        <v>0.2</v>
      </c>
      <c r="R340" s="103">
        <v>19</v>
      </c>
      <c r="S340" s="8">
        <f t="shared" si="215"/>
        <v>788371.0560000001</v>
      </c>
      <c r="T340" s="57"/>
    </row>
    <row r="341" spans="1:20" ht="18" customHeight="1" x14ac:dyDescent="0.2">
      <c r="A341" s="6">
        <v>4</v>
      </c>
      <c r="B341" s="5" t="s">
        <v>285</v>
      </c>
      <c r="C341" s="7">
        <v>4.34</v>
      </c>
      <c r="D341" s="8">
        <f t="shared" si="211"/>
        <v>10155600</v>
      </c>
      <c r="E341" s="54"/>
      <c r="F341" s="8"/>
      <c r="G341" s="8"/>
      <c r="H341" s="55">
        <v>0.19</v>
      </c>
      <c r="I341" s="8">
        <f t="shared" si="212"/>
        <v>1929564</v>
      </c>
      <c r="J341" s="6"/>
      <c r="K341" s="11"/>
      <c r="L341" s="8"/>
      <c r="M341" s="8">
        <f t="shared" si="213"/>
        <v>145021968</v>
      </c>
      <c r="N341" s="14">
        <v>703</v>
      </c>
      <c r="O341" s="14">
        <v>37</v>
      </c>
      <c r="P341" s="13">
        <f t="shared" si="214"/>
        <v>146783.36842105264</v>
      </c>
      <c r="Q341" s="14">
        <v>0.2</v>
      </c>
      <c r="R341" s="103">
        <v>76</v>
      </c>
      <c r="S341" s="8">
        <f t="shared" si="215"/>
        <v>2231107.2000000002</v>
      </c>
      <c r="T341" s="57"/>
    </row>
    <row r="342" spans="1:20" ht="18" customHeight="1" x14ac:dyDescent="0.2">
      <c r="A342" s="6">
        <v>5</v>
      </c>
      <c r="B342" s="5" t="s">
        <v>286</v>
      </c>
      <c r="C342" s="7">
        <v>4</v>
      </c>
      <c r="D342" s="8">
        <f t="shared" si="211"/>
        <v>9360000</v>
      </c>
      <c r="E342" s="54"/>
      <c r="F342" s="8"/>
      <c r="G342" s="8"/>
      <c r="H342" s="55">
        <v>0.12</v>
      </c>
      <c r="I342" s="8">
        <f t="shared" si="212"/>
        <v>1123200</v>
      </c>
      <c r="J342" s="6"/>
      <c r="K342" s="11"/>
      <c r="L342" s="8"/>
      <c r="M342" s="8">
        <f t="shared" si="213"/>
        <v>125798400</v>
      </c>
      <c r="N342" s="14">
        <v>703</v>
      </c>
      <c r="O342" s="14">
        <v>37</v>
      </c>
      <c r="P342" s="13">
        <f t="shared" si="214"/>
        <v>127326.31578947369</v>
      </c>
      <c r="Q342" s="14">
        <v>0.2</v>
      </c>
      <c r="R342" s="103">
        <v>19</v>
      </c>
      <c r="S342" s="8">
        <f t="shared" si="215"/>
        <v>483840.00000000006</v>
      </c>
      <c r="T342" s="57"/>
    </row>
    <row r="343" spans="1:20" ht="18" customHeight="1" x14ac:dyDescent="0.2">
      <c r="A343" s="6">
        <v>6</v>
      </c>
      <c r="B343" s="5" t="s">
        <v>287</v>
      </c>
      <c r="C343" s="7">
        <v>4</v>
      </c>
      <c r="D343" s="8">
        <f t="shared" si="211"/>
        <v>9360000</v>
      </c>
      <c r="E343" s="54"/>
      <c r="F343" s="8"/>
      <c r="G343" s="8"/>
      <c r="H343" s="55">
        <v>0.11</v>
      </c>
      <c r="I343" s="8">
        <f t="shared" si="212"/>
        <v>1029600</v>
      </c>
      <c r="J343" s="6"/>
      <c r="K343" s="11"/>
      <c r="L343" s="8"/>
      <c r="M343" s="8">
        <f t="shared" si="213"/>
        <v>124675200</v>
      </c>
      <c r="N343" s="14">
        <v>703</v>
      </c>
      <c r="O343" s="14">
        <v>37</v>
      </c>
      <c r="P343" s="13">
        <f t="shared" si="214"/>
        <v>126189.47368421053</v>
      </c>
      <c r="Q343" s="14">
        <v>0.2</v>
      </c>
      <c r="R343" s="103">
        <v>171</v>
      </c>
      <c r="S343" s="8">
        <f t="shared" si="215"/>
        <v>4315680</v>
      </c>
      <c r="T343" s="57"/>
    </row>
    <row r="344" spans="1:20" ht="18" customHeight="1" x14ac:dyDescent="0.2">
      <c r="A344" s="6">
        <v>7</v>
      </c>
      <c r="B344" s="5" t="s">
        <v>288</v>
      </c>
      <c r="C344" s="7">
        <v>4.34</v>
      </c>
      <c r="D344" s="8">
        <f t="shared" si="211"/>
        <v>10155600</v>
      </c>
      <c r="E344" s="54"/>
      <c r="F344" s="8"/>
      <c r="G344" s="8"/>
      <c r="H344" s="55">
        <v>0.18</v>
      </c>
      <c r="I344" s="8">
        <f t="shared" si="212"/>
        <v>1828008</v>
      </c>
      <c r="J344" s="6"/>
      <c r="K344" s="11"/>
      <c r="L344" s="8"/>
      <c r="M344" s="8">
        <f t="shared" si="213"/>
        <v>143803296</v>
      </c>
      <c r="N344" s="14">
        <v>703</v>
      </c>
      <c r="O344" s="14">
        <v>37</v>
      </c>
      <c r="P344" s="13">
        <f t="shared" si="214"/>
        <v>145549.89473684211</v>
      </c>
      <c r="Q344" s="14">
        <v>0.2</v>
      </c>
      <c r="R344" s="103">
        <v>17</v>
      </c>
      <c r="S344" s="75">
        <f t="shared" si="215"/>
        <v>494869.64210526319</v>
      </c>
      <c r="T344" s="57"/>
    </row>
    <row r="345" spans="1:20" ht="18" customHeight="1" x14ac:dyDescent="0.2">
      <c r="A345" s="6">
        <v>8</v>
      </c>
      <c r="B345" s="5" t="s">
        <v>289</v>
      </c>
      <c r="C345" s="7">
        <v>4.68</v>
      </c>
      <c r="D345" s="8">
        <f t="shared" si="211"/>
        <v>10951200</v>
      </c>
      <c r="E345" s="54"/>
      <c r="F345" s="8"/>
      <c r="G345" s="8"/>
      <c r="H345" s="55">
        <v>0.22</v>
      </c>
      <c r="I345" s="8">
        <f t="shared" si="212"/>
        <v>2409264</v>
      </c>
      <c r="J345" s="6"/>
      <c r="K345" s="11"/>
      <c r="L345" s="8"/>
      <c r="M345" s="8">
        <f t="shared" si="213"/>
        <v>160325568</v>
      </c>
      <c r="N345" s="14">
        <v>703</v>
      </c>
      <c r="O345" s="14">
        <v>37</v>
      </c>
      <c r="P345" s="13">
        <f t="shared" si="214"/>
        <v>162272.84210526317</v>
      </c>
      <c r="Q345" s="14">
        <v>0.2</v>
      </c>
      <c r="R345" s="103">
        <v>57</v>
      </c>
      <c r="S345" s="8">
        <f t="shared" si="215"/>
        <v>1849910.4000000004</v>
      </c>
      <c r="T345" s="57"/>
    </row>
    <row r="346" spans="1:20" ht="18" customHeight="1" x14ac:dyDescent="0.2">
      <c r="A346" s="6">
        <v>9</v>
      </c>
      <c r="B346" s="5" t="s">
        <v>290</v>
      </c>
      <c r="C346" s="7">
        <v>4.34</v>
      </c>
      <c r="D346" s="8">
        <f t="shared" si="211"/>
        <v>10155600</v>
      </c>
      <c r="E346" s="54">
        <v>0.2</v>
      </c>
      <c r="F346" s="8">
        <f t="shared" si="216"/>
        <v>468000</v>
      </c>
      <c r="G346" s="8"/>
      <c r="H346" s="55">
        <v>0.17</v>
      </c>
      <c r="I346" s="8">
        <f t="shared" si="212"/>
        <v>1806012.0000000002</v>
      </c>
      <c r="J346" s="6"/>
      <c r="K346" s="11"/>
      <c r="L346" s="8"/>
      <c r="M346" s="8">
        <f t="shared" si="213"/>
        <v>149155344</v>
      </c>
      <c r="N346" s="14">
        <v>703</v>
      </c>
      <c r="O346" s="14">
        <v>37</v>
      </c>
      <c r="P346" s="13">
        <f t="shared" si="214"/>
        <v>150966.94736842107</v>
      </c>
      <c r="Q346" s="14">
        <v>0.2</v>
      </c>
      <c r="R346" s="103">
        <v>32</v>
      </c>
      <c r="S346" s="8">
        <f t="shared" si="215"/>
        <v>966188.4631578949</v>
      </c>
      <c r="T346" s="57"/>
    </row>
    <row r="347" spans="1:20" ht="18" customHeight="1" x14ac:dyDescent="0.2">
      <c r="A347" s="6">
        <v>10</v>
      </c>
      <c r="B347" s="5" t="s">
        <v>291</v>
      </c>
      <c r="C347" s="7">
        <v>3.66</v>
      </c>
      <c r="D347" s="8">
        <f t="shared" si="211"/>
        <v>8564400</v>
      </c>
      <c r="E347" s="54"/>
      <c r="F347" s="8"/>
      <c r="G347" s="8"/>
      <c r="H347" s="55">
        <v>0.17</v>
      </c>
      <c r="I347" s="8">
        <f t="shared" si="212"/>
        <v>1455948</v>
      </c>
      <c r="J347" s="6"/>
      <c r="K347" s="11"/>
      <c r="L347" s="8"/>
      <c r="M347" s="8">
        <f t="shared" si="213"/>
        <v>120244176</v>
      </c>
      <c r="N347" s="14">
        <v>703</v>
      </c>
      <c r="O347" s="14">
        <v>37</v>
      </c>
      <c r="P347" s="13">
        <f t="shared" si="214"/>
        <v>121704.63157894737</v>
      </c>
      <c r="Q347" s="14">
        <v>0.2</v>
      </c>
      <c r="R347" s="103">
        <v>59.5</v>
      </c>
      <c r="S347" s="8">
        <f t="shared" si="215"/>
        <v>1448285.1157894738</v>
      </c>
      <c r="T347" s="57"/>
    </row>
    <row r="348" spans="1:20" ht="18" customHeight="1" x14ac:dyDescent="0.2">
      <c r="A348" s="6">
        <v>11</v>
      </c>
      <c r="B348" s="5" t="s">
        <v>292</v>
      </c>
      <c r="C348" s="7">
        <v>4.68</v>
      </c>
      <c r="D348" s="8">
        <f t="shared" si="211"/>
        <v>10951200</v>
      </c>
      <c r="E348" s="54"/>
      <c r="F348" s="8"/>
      <c r="G348" s="8"/>
      <c r="H348" s="55">
        <v>0.22</v>
      </c>
      <c r="I348" s="8">
        <f t="shared" si="212"/>
        <v>2409264</v>
      </c>
      <c r="J348" s="6"/>
      <c r="K348" s="11"/>
      <c r="L348" s="8"/>
      <c r="M348" s="8">
        <f t="shared" si="213"/>
        <v>160325568</v>
      </c>
      <c r="N348" s="14">
        <v>703</v>
      </c>
      <c r="O348" s="14">
        <v>37</v>
      </c>
      <c r="P348" s="13">
        <f t="shared" si="214"/>
        <v>162272.84210526317</v>
      </c>
      <c r="Q348" s="14">
        <v>0.2</v>
      </c>
      <c r="R348" s="103">
        <v>23</v>
      </c>
      <c r="S348" s="8">
        <f t="shared" si="215"/>
        <v>746455.07368421066</v>
      </c>
      <c r="T348" s="57"/>
    </row>
    <row r="349" spans="1:20" ht="18" customHeight="1" x14ac:dyDescent="0.2">
      <c r="A349" s="6">
        <v>12</v>
      </c>
      <c r="B349" s="5" t="s">
        <v>268</v>
      </c>
      <c r="C349" s="7">
        <v>4</v>
      </c>
      <c r="D349" s="8">
        <f t="shared" si="211"/>
        <v>9360000</v>
      </c>
      <c r="E349" s="54"/>
      <c r="F349" s="8"/>
      <c r="G349" s="8"/>
      <c r="H349" s="55">
        <v>0.14000000000000001</v>
      </c>
      <c r="I349" s="8">
        <f t="shared" si="212"/>
        <v>1310400.0000000002</v>
      </c>
      <c r="J349" s="6"/>
      <c r="K349" s="11"/>
      <c r="L349" s="8"/>
      <c r="M349" s="8">
        <f t="shared" si="213"/>
        <v>128044800</v>
      </c>
      <c r="N349" s="14">
        <v>703</v>
      </c>
      <c r="O349" s="14">
        <v>37</v>
      </c>
      <c r="P349" s="13">
        <f t="shared" si="214"/>
        <v>129600</v>
      </c>
      <c r="Q349" s="14">
        <v>0.2</v>
      </c>
      <c r="R349" s="103">
        <v>17</v>
      </c>
      <c r="S349" s="8">
        <f t="shared" si="215"/>
        <v>440640</v>
      </c>
      <c r="T349" s="57"/>
    </row>
    <row r="350" spans="1:20" ht="18" customHeight="1" x14ac:dyDescent="0.2">
      <c r="A350" s="6"/>
      <c r="B350" s="58"/>
      <c r="C350" s="6"/>
      <c r="D350" s="8"/>
      <c r="E350" s="59"/>
      <c r="F350" s="8"/>
      <c r="G350" s="8"/>
      <c r="H350" s="73"/>
      <c r="I350" s="8"/>
      <c r="J350" s="5"/>
      <c r="K350" s="11"/>
      <c r="L350" s="5"/>
      <c r="M350" s="8">
        <f t="shared" si="213"/>
        <v>0</v>
      </c>
      <c r="N350" s="14"/>
      <c r="O350" s="14"/>
      <c r="P350" s="13"/>
      <c r="Q350" s="14"/>
      <c r="R350" s="14"/>
      <c r="S350" s="8"/>
      <c r="T350" s="57"/>
    </row>
    <row r="351" spans="1:20" ht="18" customHeight="1" x14ac:dyDescent="0.2">
      <c r="A351" s="46"/>
      <c r="B351" s="125" t="s">
        <v>443</v>
      </c>
      <c r="C351" s="31">
        <f t="shared" ref="C351:F351" si="218">SUM(C352:C384)</f>
        <v>139.73999999999995</v>
      </c>
      <c r="D351" s="49">
        <f t="shared" si="218"/>
        <v>326991600</v>
      </c>
      <c r="E351" s="151">
        <f t="shared" si="218"/>
        <v>1.2</v>
      </c>
      <c r="F351" s="49">
        <f t="shared" si="218"/>
        <v>2808000</v>
      </c>
      <c r="G351" s="49"/>
      <c r="H351" s="49"/>
      <c r="I351" s="49">
        <f t="shared" ref="I351" si="219">SUM(I352:I384)</f>
        <v>62368254</v>
      </c>
      <c r="J351" s="49"/>
      <c r="K351" s="51"/>
      <c r="L351" s="49"/>
      <c r="M351" s="49">
        <f t="shared" ref="M351:P351" si="220">SUM(M352:M384)</f>
        <v>4706014248</v>
      </c>
      <c r="N351" s="49">
        <f t="shared" si="220"/>
        <v>23199</v>
      </c>
      <c r="O351" s="49">
        <f t="shared" si="220"/>
        <v>1221</v>
      </c>
      <c r="P351" s="49">
        <f t="shared" si="220"/>
        <v>4763172.3157894751</v>
      </c>
      <c r="Q351" s="49"/>
      <c r="R351" s="31">
        <f>SUM(R352:R384)</f>
        <v>1852</v>
      </c>
      <c r="S351" s="49">
        <f>SUM(S352:S384)</f>
        <v>55632620.08421053</v>
      </c>
      <c r="T351" s="52"/>
    </row>
    <row r="352" spans="1:20" ht="18" customHeight="1" x14ac:dyDescent="0.2">
      <c r="A352" s="6">
        <v>1</v>
      </c>
      <c r="B352" s="5" t="s">
        <v>293</v>
      </c>
      <c r="C352" s="7">
        <v>5.7</v>
      </c>
      <c r="D352" s="8">
        <f t="shared" ref="D352:D384" si="221">2340000*C352</f>
        <v>13338000</v>
      </c>
      <c r="E352" s="7"/>
      <c r="F352" s="8">
        <f t="shared" ref="F352:F372" si="222">(E352*2340000)</f>
        <v>0</v>
      </c>
      <c r="G352" s="8"/>
      <c r="H352" s="69">
        <v>0.31</v>
      </c>
      <c r="I352" s="8">
        <f t="shared" ref="I352:I384" si="223">(D352+F352+K352)*H352</f>
        <v>4134780</v>
      </c>
      <c r="J352" s="5"/>
      <c r="K352" s="11"/>
      <c r="L352" s="8"/>
      <c r="M352" s="8">
        <f t="shared" ref="M352:M384" si="224">(D352+F352+G352+I352+K352+L352)*12</f>
        <v>209673360</v>
      </c>
      <c r="N352" s="14">
        <f t="shared" ref="N352:N384" si="225">19*O352</f>
        <v>703</v>
      </c>
      <c r="O352" s="14">
        <v>37</v>
      </c>
      <c r="P352" s="13">
        <f t="shared" ref="P352:P384" si="226">((M352/N352)*(O352/52))</f>
        <v>212220.00000000003</v>
      </c>
      <c r="Q352" s="14">
        <v>0.2</v>
      </c>
      <c r="R352" s="103">
        <v>50</v>
      </c>
      <c r="S352" s="8">
        <f t="shared" ref="S352:S384" si="227">(P352*Q352*R352)</f>
        <v>2122200.0000000005</v>
      </c>
      <c r="T352" s="57"/>
    </row>
    <row r="353" spans="1:20" ht="18" customHeight="1" x14ac:dyDescent="0.2">
      <c r="A353" s="6">
        <v>2</v>
      </c>
      <c r="B353" s="5" t="s">
        <v>294</v>
      </c>
      <c r="C353" s="7">
        <v>5.36</v>
      </c>
      <c r="D353" s="8">
        <f t="shared" si="221"/>
        <v>12542400</v>
      </c>
      <c r="E353" s="7">
        <v>0.2</v>
      </c>
      <c r="F353" s="8">
        <f t="shared" si="222"/>
        <v>468000</v>
      </c>
      <c r="G353" s="8"/>
      <c r="H353" s="69">
        <v>0.27</v>
      </c>
      <c r="I353" s="8">
        <f t="shared" si="223"/>
        <v>3512808</v>
      </c>
      <c r="J353" s="5"/>
      <c r="K353" s="11"/>
      <c r="L353" s="8"/>
      <c r="M353" s="8">
        <f t="shared" si="224"/>
        <v>198278496</v>
      </c>
      <c r="N353" s="14">
        <f t="shared" si="225"/>
        <v>703</v>
      </c>
      <c r="O353" s="14">
        <v>37</v>
      </c>
      <c r="P353" s="13">
        <f t="shared" si="226"/>
        <v>200686.73684210528</v>
      </c>
      <c r="Q353" s="14">
        <v>0.2</v>
      </c>
      <c r="R353" s="103">
        <v>119</v>
      </c>
      <c r="S353" s="8">
        <f t="shared" si="227"/>
        <v>4776344.3368421067</v>
      </c>
      <c r="T353" s="57"/>
    </row>
    <row r="354" spans="1:20" ht="18" customHeight="1" x14ac:dyDescent="0.2">
      <c r="A354" s="6">
        <v>3</v>
      </c>
      <c r="B354" s="5" t="s">
        <v>295</v>
      </c>
      <c r="C354" s="7">
        <v>5.0199999999999996</v>
      </c>
      <c r="D354" s="8">
        <f t="shared" si="221"/>
        <v>11746799.999999998</v>
      </c>
      <c r="E354" s="7"/>
      <c r="F354" s="8">
        <f t="shared" si="222"/>
        <v>0</v>
      </c>
      <c r="G354" s="8"/>
      <c r="H354" s="69">
        <v>0.26</v>
      </c>
      <c r="I354" s="8">
        <f t="shared" si="223"/>
        <v>3054167.9999999995</v>
      </c>
      <c r="J354" s="5"/>
      <c r="K354" s="11"/>
      <c r="L354" s="8"/>
      <c r="M354" s="8">
        <f t="shared" si="224"/>
        <v>177611615.99999997</v>
      </c>
      <c r="N354" s="14">
        <f t="shared" si="225"/>
        <v>703</v>
      </c>
      <c r="O354" s="14">
        <v>37</v>
      </c>
      <c r="P354" s="13">
        <f t="shared" si="226"/>
        <v>179768.84210526315</v>
      </c>
      <c r="Q354" s="14">
        <v>0.2</v>
      </c>
      <c r="R354" s="103">
        <v>102</v>
      </c>
      <c r="S354" s="8">
        <f t="shared" si="227"/>
        <v>3667284.3789473679</v>
      </c>
      <c r="T354" s="57"/>
    </row>
    <row r="355" spans="1:20" ht="18" customHeight="1" x14ac:dyDescent="0.2">
      <c r="A355" s="6">
        <v>4</v>
      </c>
      <c r="B355" s="5" t="s">
        <v>296</v>
      </c>
      <c r="C355" s="7">
        <v>5.0199999999999996</v>
      </c>
      <c r="D355" s="8">
        <f t="shared" si="221"/>
        <v>11746799.999999998</v>
      </c>
      <c r="E355" s="7"/>
      <c r="F355" s="8">
        <f t="shared" si="222"/>
        <v>0</v>
      </c>
      <c r="G355" s="8"/>
      <c r="H355" s="69">
        <v>0.25</v>
      </c>
      <c r="I355" s="8">
        <f t="shared" si="223"/>
        <v>2936699.9999999995</v>
      </c>
      <c r="J355" s="5"/>
      <c r="K355" s="11"/>
      <c r="L355" s="8"/>
      <c r="M355" s="8">
        <f t="shared" si="224"/>
        <v>176201999.99999997</v>
      </c>
      <c r="N355" s="14">
        <f t="shared" si="225"/>
        <v>703</v>
      </c>
      <c r="O355" s="14">
        <v>37</v>
      </c>
      <c r="P355" s="13">
        <f t="shared" si="226"/>
        <v>178342.10526315786</v>
      </c>
      <c r="Q355" s="14">
        <v>0.2</v>
      </c>
      <c r="R355" s="103">
        <v>48</v>
      </c>
      <c r="S355" s="8">
        <f t="shared" si="227"/>
        <v>1712084.2105263155</v>
      </c>
      <c r="T355" s="57"/>
    </row>
    <row r="356" spans="1:20" ht="18" customHeight="1" x14ac:dyDescent="0.2">
      <c r="A356" s="6">
        <v>5</v>
      </c>
      <c r="B356" s="5" t="s">
        <v>297</v>
      </c>
      <c r="C356" s="7">
        <v>5.0199999999999996</v>
      </c>
      <c r="D356" s="8">
        <f t="shared" si="221"/>
        <v>11746799.999999998</v>
      </c>
      <c r="E356" s="7">
        <v>0.15</v>
      </c>
      <c r="F356" s="8">
        <f t="shared" si="222"/>
        <v>351000</v>
      </c>
      <c r="G356" s="8"/>
      <c r="H356" s="69">
        <v>0.24</v>
      </c>
      <c r="I356" s="8">
        <f t="shared" si="223"/>
        <v>2903471.9999999995</v>
      </c>
      <c r="J356" s="5"/>
      <c r="K356" s="11"/>
      <c r="L356" s="8"/>
      <c r="M356" s="8">
        <f t="shared" si="224"/>
        <v>180015263.99999997</v>
      </c>
      <c r="N356" s="14">
        <f t="shared" si="225"/>
        <v>703</v>
      </c>
      <c r="O356" s="14">
        <v>37</v>
      </c>
      <c r="P356" s="13">
        <f t="shared" si="226"/>
        <v>182201.68421052629</v>
      </c>
      <c r="Q356" s="14">
        <v>0.2</v>
      </c>
      <c r="R356" s="103">
        <v>20</v>
      </c>
      <c r="S356" s="8">
        <f t="shared" si="227"/>
        <v>728806.73684210517</v>
      </c>
      <c r="T356" s="57"/>
    </row>
    <row r="357" spans="1:20" ht="18" customHeight="1" x14ac:dyDescent="0.2">
      <c r="A357" s="6">
        <v>6</v>
      </c>
      <c r="B357" s="5" t="s">
        <v>298</v>
      </c>
      <c r="C357" s="7">
        <v>5.0199999999999996</v>
      </c>
      <c r="D357" s="8">
        <f t="shared" si="221"/>
        <v>11746799.999999998</v>
      </c>
      <c r="E357" s="7">
        <v>0.2</v>
      </c>
      <c r="F357" s="8">
        <f t="shared" si="222"/>
        <v>468000</v>
      </c>
      <c r="G357" s="8"/>
      <c r="H357" s="69">
        <v>0.23</v>
      </c>
      <c r="I357" s="8">
        <f t="shared" si="223"/>
        <v>2809403.9999999995</v>
      </c>
      <c r="J357" s="5"/>
      <c r="K357" s="11"/>
      <c r="L357" s="8"/>
      <c r="M357" s="8">
        <f t="shared" si="224"/>
        <v>180290447.99999997</v>
      </c>
      <c r="N357" s="14">
        <f t="shared" si="225"/>
        <v>703</v>
      </c>
      <c r="O357" s="14">
        <v>37</v>
      </c>
      <c r="P357" s="13">
        <f t="shared" si="226"/>
        <v>182480.21052631576</v>
      </c>
      <c r="Q357" s="14">
        <v>0.2</v>
      </c>
      <c r="R357" s="103">
        <v>17</v>
      </c>
      <c r="S357" s="8">
        <f t="shared" si="227"/>
        <v>620432.7157894735</v>
      </c>
      <c r="T357" s="57"/>
    </row>
    <row r="358" spans="1:20" ht="18" customHeight="1" x14ac:dyDescent="0.2">
      <c r="A358" s="6">
        <v>7</v>
      </c>
      <c r="B358" s="5" t="s">
        <v>299</v>
      </c>
      <c r="C358" s="7">
        <v>5.0199999999999996</v>
      </c>
      <c r="D358" s="8">
        <f t="shared" si="221"/>
        <v>11746799.999999998</v>
      </c>
      <c r="E358" s="7"/>
      <c r="F358" s="8">
        <f t="shared" si="222"/>
        <v>0</v>
      </c>
      <c r="G358" s="8"/>
      <c r="H358" s="69">
        <v>0.24</v>
      </c>
      <c r="I358" s="8">
        <f t="shared" si="223"/>
        <v>2819231.9999999995</v>
      </c>
      <c r="J358" s="5"/>
      <c r="K358" s="11"/>
      <c r="L358" s="8"/>
      <c r="M358" s="8">
        <f t="shared" si="224"/>
        <v>174792383.99999997</v>
      </c>
      <c r="N358" s="14">
        <f t="shared" si="225"/>
        <v>703</v>
      </c>
      <c r="O358" s="14">
        <v>37</v>
      </c>
      <c r="P358" s="13">
        <f t="shared" si="226"/>
        <v>176915.36842105261</v>
      </c>
      <c r="Q358" s="14">
        <v>0.2</v>
      </c>
      <c r="R358" s="103">
        <v>6</v>
      </c>
      <c r="S358" s="8">
        <f t="shared" si="227"/>
        <v>212298.44210526315</v>
      </c>
      <c r="T358" s="57"/>
    </row>
    <row r="359" spans="1:20" ht="18" customHeight="1" x14ac:dyDescent="0.2">
      <c r="A359" s="6">
        <v>8</v>
      </c>
      <c r="B359" s="5" t="s">
        <v>300</v>
      </c>
      <c r="C359" s="7">
        <v>5.0199999999999996</v>
      </c>
      <c r="D359" s="8">
        <f t="shared" si="221"/>
        <v>11746799.999999998</v>
      </c>
      <c r="E359" s="7"/>
      <c r="F359" s="8">
        <f t="shared" si="222"/>
        <v>0</v>
      </c>
      <c r="G359" s="8"/>
      <c r="H359" s="69">
        <v>0.23</v>
      </c>
      <c r="I359" s="8">
        <f t="shared" si="223"/>
        <v>2701763.9999999995</v>
      </c>
      <c r="J359" s="5"/>
      <c r="K359" s="11"/>
      <c r="L359" s="8"/>
      <c r="M359" s="8">
        <f t="shared" si="224"/>
        <v>173382767.99999997</v>
      </c>
      <c r="N359" s="14">
        <f t="shared" si="225"/>
        <v>703</v>
      </c>
      <c r="O359" s="14">
        <v>37</v>
      </c>
      <c r="P359" s="13">
        <f t="shared" si="226"/>
        <v>175488.63157894736</v>
      </c>
      <c r="Q359" s="14">
        <v>0.2</v>
      </c>
      <c r="R359" s="103">
        <v>68</v>
      </c>
      <c r="S359" s="8">
        <f t="shared" si="227"/>
        <v>2386645.3894736841</v>
      </c>
      <c r="T359" s="57"/>
    </row>
    <row r="360" spans="1:20" ht="18" customHeight="1" x14ac:dyDescent="0.2">
      <c r="A360" s="6">
        <v>9</v>
      </c>
      <c r="B360" s="5" t="s">
        <v>301</v>
      </c>
      <c r="C360" s="7">
        <v>4.68</v>
      </c>
      <c r="D360" s="8">
        <f t="shared" si="221"/>
        <v>10951200</v>
      </c>
      <c r="E360" s="7">
        <v>0.15</v>
      </c>
      <c r="F360" s="8">
        <f t="shared" si="222"/>
        <v>351000</v>
      </c>
      <c r="G360" s="8"/>
      <c r="H360" s="69">
        <v>0.2</v>
      </c>
      <c r="I360" s="8">
        <f t="shared" si="223"/>
        <v>2260440</v>
      </c>
      <c r="J360" s="5"/>
      <c r="K360" s="11"/>
      <c r="L360" s="8"/>
      <c r="M360" s="8">
        <f t="shared" si="224"/>
        <v>162751680</v>
      </c>
      <c r="N360" s="14">
        <f t="shared" si="225"/>
        <v>703</v>
      </c>
      <c r="O360" s="14">
        <v>37</v>
      </c>
      <c r="P360" s="13">
        <f t="shared" si="226"/>
        <v>164728.42105263157</v>
      </c>
      <c r="Q360" s="14">
        <v>0.2</v>
      </c>
      <c r="R360" s="103">
        <v>50</v>
      </c>
      <c r="S360" s="8">
        <f t="shared" si="227"/>
        <v>1647284.2105263157</v>
      </c>
      <c r="T360" s="57"/>
    </row>
    <row r="361" spans="1:20" ht="18" customHeight="1" x14ac:dyDescent="0.2">
      <c r="A361" s="6">
        <v>10</v>
      </c>
      <c r="B361" s="5" t="s">
        <v>302</v>
      </c>
      <c r="C361" s="7">
        <v>4.68</v>
      </c>
      <c r="D361" s="8">
        <f t="shared" si="221"/>
        <v>10951200</v>
      </c>
      <c r="E361" s="7">
        <v>0.15</v>
      </c>
      <c r="F361" s="8">
        <f t="shared" si="222"/>
        <v>351000</v>
      </c>
      <c r="G361" s="8"/>
      <c r="H361" s="69">
        <v>0.21</v>
      </c>
      <c r="I361" s="8">
        <f t="shared" si="223"/>
        <v>2373462</v>
      </c>
      <c r="J361" s="5"/>
      <c r="K361" s="11"/>
      <c r="L361" s="8"/>
      <c r="M361" s="8">
        <f t="shared" si="224"/>
        <v>164107944</v>
      </c>
      <c r="N361" s="14">
        <f t="shared" si="225"/>
        <v>703</v>
      </c>
      <c r="O361" s="14">
        <v>37</v>
      </c>
      <c r="P361" s="13">
        <f t="shared" si="226"/>
        <v>166101.15789473685</v>
      </c>
      <c r="Q361" s="14">
        <v>0.2</v>
      </c>
      <c r="R361" s="103">
        <v>119</v>
      </c>
      <c r="S361" s="8">
        <f t="shared" si="227"/>
        <v>3953207.5578947375</v>
      </c>
      <c r="T361" s="57"/>
    </row>
    <row r="362" spans="1:20" ht="18" customHeight="1" x14ac:dyDescent="0.2">
      <c r="A362" s="6">
        <v>11</v>
      </c>
      <c r="B362" s="5" t="s">
        <v>303</v>
      </c>
      <c r="C362" s="7">
        <v>4.68</v>
      </c>
      <c r="D362" s="8">
        <f t="shared" si="221"/>
        <v>10951200</v>
      </c>
      <c r="E362" s="7"/>
      <c r="F362" s="8">
        <f t="shared" si="222"/>
        <v>0</v>
      </c>
      <c r="G362" s="8"/>
      <c r="H362" s="69">
        <v>0.21</v>
      </c>
      <c r="I362" s="8">
        <f t="shared" si="223"/>
        <v>2299752</v>
      </c>
      <c r="J362" s="5"/>
      <c r="K362" s="11"/>
      <c r="L362" s="8"/>
      <c r="M362" s="8">
        <f t="shared" si="224"/>
        <v>159011424</v>
      </c>
      <c r="N362" s="14">
        <f t="shared" si="225"/>
        <v>703</v>
      </c>
      <c r="O362" s="14">
        <v>37</v>
      </c>
      <c r="P362" s="13">
        <f t="shared" si="226"/>
        <v>160942.73684210528</v>
      </c>
      <c r="Q362" s="14">
        <v>0.2</v>
      </c>
      <c r="R362" s="103">
        <v>272</v>
      </c>
      <c r="S362" s="8">
        <f t="shared" si="227"/>
        <v>8755284.8842105288</v>
      </c>
      <c r="T362" s="57"/>
    </row>
    <row r="363" spans="1:20" ht="18" customHeight="1" x14ac:dyDescent="0.2">
      <c r="A363" s="6">
        <v>12</v>
      </c>
      <c r="B363" s="5" t="s">
        <v>304</v>
      </c>
      <c r="C363" s="7">
        <v>4.58</v>
      </c>
      <c r="D363" s="8">
        <f t="shared" si="221"/>
        <v>10717200</v>
      </c>
      <c r="E363" s="7"/>
      <c r="F363" s="8">
        <f t="shared" si="222"/>
        <v>0</v>
      </c>
      <c r="G363" s="8"/>
      <c r="H363" s="69">
        <v>0.25</v>
      </c>
      <c r="I363" s="8">
        <f t="shared" si="223"/>
        <v>2679300</v>
      </c>
      <c r="J363" s="5"/>
      <c r="K363" s="11"/>
      <c r="L363" s="8"/>
      <c r="M363" s="8">
        <f t="shared" si="224"/>
        <v>160758000</v>
      </c>
      <c r="N363" s="14">
        <f t="shared" si="225"/>
        <v>703</v>
      </c>
      <c r="O363" s="14">
        <v>37</v>
      </c>
      <c r="P363" s="13">
        <f t="shared" si="226"/>
        <v>162710.52631578947</v>
      </c>
      <c r="Q363" s="14">
        <v>0.2</v>
      </c>
      <c r="R363" s="103">
        <v>51</v>
      </c>
      <c r="S363" s="8">
        <f t="shared" si="227"/>
        <v>1659647.3684210526</v>
      </c>
      <c r="T363" s="57"/>
    </row>
    <row r="364" spans="1:20" ht="18" customHeight="1" x14ac:dyDescent="0.2">
      <c r="A364" s="6">
        <v>13</v>
      </c>
      <c r="B364" s="5" t="s">
        <v>305</v>
      </c>
      <c r="C364" s="7">
        <v>4.34</v>
      </c>
      <c r="D364" s="8">
        <f t="shared" si="221"/>
        <v>10155600</v>
      </c>
      <c r="E364" s="7"/>
      <c r="F364" s="8">
        <f t="shared" si="222"/>
        <v>0</v>
      </c>
      <c r="G364" s="8"/>
      <c r="H364" s="69">
        <v>0.19</v>
      </c>
      <c r="I364" s="8">
        <f t="shared" si="223"/>
        <v>1929564</v>
      </c>
      <c r="J364" s="5"/>
      <c r="K364" s="11"/>
      <c r="L364" s="8"/>
      <c r="M364" s="8">
        <f t="shared" si="224"/>
        <v>145021968</v>
      </c>
      <c r="N364" s="14">
        <f t="shared" si="225"/>
        <v>703</v>
      </c>
      <c r="O364" s="14">
        <v>37</v>
      </c>
      <c r="P364" s="13">
        <f t="shared" si="226"/>
        <v>146783.36842105264</v>
      </c>
      <c r="Q364" s="14">
        <v>0.2</v>
      </c>
      <c r="R364" s="103">
        <v>51</v>
      </c>
      <c r="S364" s="8">
        <f t="shared" si="227"/>
        <v>1497190.357894737</v>
      </c>
      <c r="T364" s="57"/>
    </row>
    <row r="365" spans="1:20" ht="18" customHeight="1" x14ac:dyDescent="0.2">
      <c r="A365" s="6">
        <v>14</v>
      </c>
      <c r="B365" s="5" t="s">
        <v>306</v>
      </c>
      <c r="C365" s="7">
        <v>4.34</v>
      </c>
      <c r="D365" s="8">
        <f t="shared" si="221"/>
        <v>10155600</v>
      </c>
      <c r="E365" s="7"/>
      <c r="F365" s="8">
        <f t="shared" si="222"/>
        <v>0</v>
      </c>
      <c r="G365" s="8"/>
      <c r="H365" s="69">
        <v>0.21</v>
      </c>
      <c r="I365" s="8">
        <f t="shared" si="223"/>
        <v>2132676</v>
      </c>
      <c r="J365" s="5"/>
      <c r="K365" s="11"/>
      <c r="L365" s="8"/>
      <c r="M365" s="8">
        <f t="shared" si="224"/>
        <v>147459312</v>
      </c>
      <c r="N365" s="14">
        <f t="shared" si="225"/>
        <v>703</v>
      </c>
      <c r="O365" s="14">
        <v>37</v>
      </c>
      <c r="P365" s="13">
        <f t="shared" si="226"/>
        <v>149250.31578947371</v>
      </c>
      <c r="Q365" s="14">
        <v>0.2</v>
      </c>
      <c r="R365" s="103">
        <v>25</v>
      </c>
      <c r="S365" s="8">
        <f t="shared" si="227"/>
        <v>746251.57894736854</v>
      </c>
      <c r="T365" s="57"/>
    </row>
    <row r="366" spans="1:20" ht="18" customHeight="1" x14ac:dyDescent="0.2">
      <c r="A366" s="6">
        <v>15</v>
      </c>
      <c r="B366" s="72" t="s">
        <v>307</v>
      </c>
      <c r="C366" s="7">
        <v>3.33</v>
      </c>
      <c r="D366" s="8">
        <f t="shared" si="221"/>
        <v>7792200</v>
      </c>
      <c r="E366" s="7"/>
      <c r="F366" s="8">
        <f t="shared" si="222"/>
        <v>0</v>
      </c>
      <c r="G366" s="8"/>
      <c r="H366" s="69">
        <v>0.12</v>
      </c>
      <c r="I366" s="8">
        <f t="shared" si="223"/>
        <v>935064</v>
      </c>
      <c r="J366" s="5"/>
      <c r="K366" s="11"/>
      <c r="L366" s="8"/>
      <c r="M366" s="8">
        <f t="shared" si="224"/>
        <v>104727168</v>
      </c>
      <c r="N366" s="14">
        <f t="shared" si="225"/>
        <v>703</v>
      </c>
      <c r="O366" s="14">
        <v>37</v>
      </c>
      <c r="P366" s="13">
        <f t="shared" si="226"/>
        <v>105999.15789473685</v>
      </c>
      <c r="Q366" s="14">
        <v>0.2</v>
      </c>
      <c r="R366" s="103">
        <v>29</v>
      </c>
      <c r="S366" s="8">
        <f t="shared" si="227"/>
        <v>614795.11578947376</v>
      </c>
      <c r="T366" s="57"/>
    </row>
    <row r="367" spans="1:20" ht="18" customHeight="1" x14ac:dyDescent="0.2">
      <c r="A367" s="6">
        <v>16</v>
      </c>
      <c r="B367" s="72" t="s">
        <v>308</v>
      </c>
      <c r="C367" s="7">
        <v>3.99</v>
      </c>
      <c r="D367" s="8">
        <f t="shared" si="221"/>
        <v>9336600</v>
      </c>
      <c r="E367" s="7"/>
      <c r="F367" s="8">
        <f t="shared" si="222"/>
        <v>0</v>
      </c>
      <c r="G367" s="8"/>
      <c r="H367" s="69">
        <v>0.16</v>
      </c>
      <c r="I367" s="8">
        <f t="shared" si="223"/>
        <v>1493856</v>
      </c>
      <c r="J367" s="5"/>
      <c r="K367" s="11"/>
      <c r="L367" s="8"/>
      <c r="M367" s="8">
        <f t="shared" si="224"/>
        <v>129965472</v>
      </c>
      <c r="N367" s="14">
        <f t="shared" si="225"/>
        <v>703</v>
      </c>
      <c r="O367" s="14">
        <v>37</v>
      </c>
      <c r="P367" s="13">
        <f t="shared" si="226"/>
        <v>131544</v>
      </c>
      <c r="Q367" s="14">
        <v>0.2</v>
      </c>
      <c r="R367" s="103">
        <v>187</v>
      </c>
      <c r="S367" s="8">
        <f t="shared" si="227"/>
        <v>4919745.6000000006</v>
      </c>
      <c r="T367" s="57"/>
    </row>
    <row r="368" spans="1:20" ht="18" customHeight="1" x14ac:dyDescent="0.2">
      <c r="A368" s="6">
        <v>17</v>
      </c>
      <c r="B368" s="72" t="s">
        <v>309</v>
      </c>
      <c r="C368" s="7">
        <v>4.32</v>
      </c>
      <c r="D368" s="8">
        <f t="shared" si="221"/>
        <v>10108800</v>
      </c>
      <c r="E368" s="7"/>
      <c r="F368" s="8">
        <f t="shared" si="222"/>
        <v>0</v>
      </c>
      <c r="G368" s="8"/>
      <c r="H368" s="69">
        <v>0.18</v>
      </c>
      <c r="I368" s="8">
        <f t="shared" si="223"/>
        <v>1819584</v>
      </c>
      <c r="J368" s="5"/>
      <c r="K368" s="11"/>
      <c r="L368" s="8"/>
      <c r="M368" s="8">
        <f t="shared" si="224"/>
        <v>143140608</v>
      </c>
      <c r="N368" s="14">
        <f t="shared" si="225"/>
        <v>703</v>
      </c>
      <c r="O368" s="14">
        <v>37</v>
      </c>
      <c r="P368" s="13">
        <f t="shared" si="226"/>
        <v>144879.15789473685</v>
      </c>
      <c r="Q368" s="14">
        <v>0.2</v>
      </c>
      <c r="R368" s="103">
        <v>43</v>
      </c>
      <c r="S368" s="8">
        <f t="shared" si="227"/>
        <v>1245960.7578947369</v>
      </c>
      <c r="T368" s="57"/>
    </row>
    <row r="369" spans="1:20" ht="18" customHeight="1" x14ac:dyDescent="0.2">
      <c r="A369" s="6">
        <v>18</v>
      </c>
      <c r="B369" s="72" t="s">
        <v>310</v>
      </c>
      <c r="C369" s="7">
        <v>4.34</v>
      </c>
      <c r="D369" s="8">
        <f t="shared" si="221"/>
        <v>10155600</v>
      </c>
      <c r="E369" s="7"/>
      <c r="F369" s="8">
        <f t="shared" si="222"/>
        <v>0</v>
      </c>
      <c r="G369" s="8"/>
      <c r="H369" s="69">
        <v>0.17</v>
      </c>
      <c r="I369" s="8">
        <f t="shared" si="223"/>
        <v>1726452.0000000002</v>
      </c>
      <c r="J369" s="5"/>
      <c r="K369" s="11"/>
      <c r="L369" s="8"/>
      <c r="M369" s="8">
        <f t="shared" si="224"/>
        <v>142584624</v>
      </c>
      <c r="N369" s="14">
        <f t="shared" si="225"/>
        <v>703</v>
      </c>
      <c r="O369" s="14">
        <v>37</v>
      </c>
      <c r="P369" s="13">
        <f t="shared" si="226"/>
        <v>144316.4210526316</v>
      </c>
      <c r="Q369" s="14">
        <v>0.2</v>
      </c>
      <c r="R369" s="103">
        <v>34</v>
      </c>
      <c r="S369" s="8">
        <f t="shared" si="227"/>
        <v>981351.66315789497</v>
      </c>
      <c r="T369" s="57"/>
    </row>
    <row r="370" spans="1:20" ht="18" customHeight="1" x14ac:dyDescent="0.2">
      <c r="A370" s="6">
        <v>19</v>
      </c>
      <c r="B370" s="72" t="s">
        <v>311</v>
      </c>
      <c r="C370" s="7">
        <v>3.99</v>
      </c>
      <c r="D370" s="8">
        <f t="shared" si="221"/>
        <v>9336600</v>
      </c>
      <c r="E370" s="7">
        <v>0.2</v>
      </c>
      <c r="F370" s="8">
        <f t="shared" si="222"/>
        <v>468000</v>
      </c>
      <c r="G370" s="8"/>
      <c r="H370" s="69">
        <v>0.15</v>
      </c>
      <c r="I370" s="8">
        <f t="shared" si="223"/>
        <v>1470690</v>
      </c>
      <c r="J370" s="5"/>
      <c r="K370" s="11"/>
      <c r="L370" s="8"/>
      <c r="M370" s="8">
        <f t="shared" si="224"/>
        <v>135303480</v>
      </c>
      <c r="N370" s="14">
        <f t="shared" si="225"/>
        <v>703</v>
      </c>
      <c r="O370" s="14">
        <v>37</v>
      </c>
      <c r="P370" s="13">
        <f t="shared" si="226"/>
        <v>136946.84210526317</v>
      </c>
      <c r="Q370" s="14">
        <v>0.2</v>
      </c>
      <c r="R370" s="103">
        <v>26</v>
      </c>
      <c r="S370" s="8">
        <f t="shared" si="227"/>
        <v>712123.57894736854</v>
      </c>
      <c r="T370" s="57"/>
    </row>
    <row r="371" spans="1:20" ht="18" customHeight="1" x14ac:dyDescent="0.2">
      <c r="A371" s="6">
        <v>20</v>
      </c>
      <c r="B371" s="5" t="s">
        <v>312</v>
      </c>
      <c r="C371" s="7">
        <v>3.66</v>
      </c>
      <c r="D371" s="8">
        <f t="shared" si="221"/>
        <v>8564400</v>
      </c>
      <c r="E371" s="7"/>
      <c r="F371" s="8">
        <f t="shared" si="222"/>
        <v>0</v>
      </c>
      <c r="G371" s="8"/>
      <c r="H371" s="69">
        <v>0.14000000000000001</v>
      </c>
      <c r="I371" s="8">
        <f t="shared" si="223"/>
        <v>1199016</v>
      </c>
      <c r="J371" s="5"/>
      <c r="K371" s="11"/>
      <c r="L371" s="8"/>
      <c r="M371" s="8">
        <f t="shared" si="224"/>
        <v>117160992</v>
      </c>
      <c r="N371" s="14">
        <f t="shared" si="225"/>
        <v>703</v>
      </c>
      <c r="O371" s="14">
        <v>37</v>
      </c>
      <c r="P371" s="13">
        <f t="shared" si="226"/>
        <v>118584</v>
      </c>
      <c r="Q371" s="14">
        <v>0.2</v>
      </c>
      <c r="R371" s="103">
        <v>34</v>
      </c>
      <c r="S371" s="8">
        <f t="shared" si="227"/>
        <v>806371.20000000007</v>
      </c>
      <c r="T371" s="57"/>
    </row>
    <row r="372" spans="1:20" ht="18" customHeight="1" x14ac:dyDescent="0.2">
      <c r="A372" s="6">
        <v>21</v>
      </c>
      <c r="B372" s="5" t="s">
        <v>313</v>
      </c>
      <c r="C372" s="7">
        <v>3.99</v>
      </c>
      <c r="D372" s="8">
        <f t="shared" si="221"/>
        <v>9336600</v>
      </c>
      <c r="E372" s="7">
        <v>0.15</v>
      </c>
      <c r="F372" s="8">
        <f t="shared" si="222"/>
        <v>351000</v>
      </c>
      <c r="G372" s="8"/>
      <c r="H372" s="69">
        <v>0.14000000000000001</v>
      </c>
      <c r="I372" s="8">
        <f t="shared" si="223"/>
        <v>1356264.0000000002</v>
      </c>
      <c r="J372" s="5"/>
      <c r="K372" s="11"/>
      <c r="L372" s="8"/>
      <c r="M372" s="8">
        <f t="shared" si="224"/>
        <v>132526368</v>
      </c>
      <c r="N372" s="14">
        <f t="shared" si="225"/>
        <v>703</v>
      </c>
      <c r="O372" s="14">
        <v>37</v>
      </c>
      <c r="P372" s="13">
        <f t="shared" si="226"/>
        <v>134136</v>
      </c>
      <c r="Q372" s="14">
        <v>0.2</v>
      </c>
      <c r="R372" s="103">
        <v>17</v>
      </c>
      <c r="S372" s="8">
        <f t="shared" si="227"/>
        <v>456062.4</v>
      </c>
      <c r="T372" s="57"/>
    </row>
    <row r="373" spans="1:20" ht="18" customHeight="1" x14ac:dyDescent="0.2">
      <c r="A373" s="6">
        <v>22</v>
      </c>
      <c r="B373" s="5" t="s">
        <v>314</v>
      </c>
      <c r="C373" s="7">
        <v>3.33</v>
      </c>
      <c r="D373" s="8">
        <f t="shared" si="221"/>
        <v>7792200</v>
      </c>
      <c r="E373" s="7"/>
      <c r="F373" s="8"/>
      <c r="G373" s="8"/>
      <c r="H373" s="69">
        <v>0.17</v>
      </c>
      <c r="I373" s="8">
        <f t="shared" si="223"/>
        <v>1324674</v>
      </c>
      <c r="J373" s="5"/>
      <c r="K373" s="11"/>
      <c r="L373" s="8"/>
      <c r="M373" s="8">
        <f t="shared" si="224"/>
        <v>109402488</v>
      </c>
      <c r="N373" s="14">
        <f t="shared" si="225"/>
        <v>703</v>
      </c>
      <c r="O373" s="14">
        <v>37</v>
      </c>
      <c r="P373" s="13">
        <f t="shared" si="226"/>
        <v>110731.26315789473</v>
      </c>
      <c r="Q373" s="14">
        <v>0.2</v>
      </c>
      <c r="R373" s="103">
        <v>34</v>
      </c>
      <c r="S373" s="8">
        <f t="shared" si="227"/>
        <v>752972.5894736842</v>
      </c>
      <c r="T373" s="57"/>
    </row>
    <row r="374" spans="1:20" ht="18" customHeight="1" x14ac:dyDescent="0.2">
      <c r="A374" s="6">
        <v>23</v>
      </c>
      <c r="B374" s="5" t="s">
        <v>315</v>
      </c>
      <c r="C374" s="7">
        <v>3.99</v>
      </c>
      <c r="D374" s="8">
        <f t="shared" si="221"/>
        <v>9336600</v>
      </c>
      <c r="E374" s="7"/>
      <c r="F374" s="8"/>
      <c r="G374" s="8"/>
      <c r="H374" s="69">
        <v>0.17</v>
      </c>
      <c r="I374" s="8">
        <f t="shared" si="223"/>
        <v>1587222</v>
      </c>
      <c r="J374" s="5"/>
      <c r="K374" s="11"/>
      <c r="L374" s="8"/>
      <c r="M374" s="8">
        <f t="shared" si="224"/>
        <v>131085864</v>
      </c>
      <c r="N374" s="14">
        <f t="shared" si="225"/>
        <v>703</v>
      </c>
      <c r="O374" s="14">
        <v>37</v>
      </c>
      <c r="P374" s="13">
        <f t="shared" si="226"/>
        <v>132678</v>
      </c>
      <c r="Q374" s="14">
        <v>0.2</v>
      </c>
      <c r="R374" s="103">
        <v>102</v>
      </c>
      <c r="S374" s="8">
        <f t="shared" si="227"/>
        <v>2706631.2</v>
      </c>
      <c r="T374" s="57"/>
    </row>
    <row r="375" spans="1:20" ht="18" customHeight="1" x14ac:dyDescent="0.2">
      <c r="A375" s="6">
        <v>24</v>
      </c>
      <c r="B375" s="5" t="s">
        <v>161</v>
      </c>
      <c r="C375" s="7">
        <v>3.66</v>
      </c>
      <c r="D375" s="8">
        <f t="shared" si="221"/>
        <v>8564400</v>
      </c>
      <c r="E375" s="7"/>
      <c r="F375" s="8"/>
      <c r="G375" s="8"/>
      <c r="H375" s="69">
        <v>0.12</v>
      </c>
      <c r="I375" s="8">
        <f t="shared" si="223"/>
        <v>1027728</v>
      </c>
      <c r="J375" s="5"/>
      <c r="K375" s="11"/>
      <c r="L375" s="8"/>
      <c r="M375" s="8">
        <f t="shared" si="224"/>
        <v>115105536</v>
      </c>
      <c r="N375" s="14">
        <f t="shared" si="225"/>
        <v>703</v>
      </c>
      <c r="O375" s="14">
        <v>37</v>
      </c>
      <c r="P375" s="13">
        <f t="shared" si="226"/>
        <v>116503.57894736841</v>
      </c>
      <c r="Q375" s="14">
        <v>0.2</v>
      </c>
      <c r="R375" s="103">
        <v>68</v>
      </c>
      <c r="S375" s="8">
        <f t="shared" si="227"/>
        <v>1584448.6736842105</v>
      </c>
      <c r="T375" s="57"/>
    </row>
    <row r="376" spans="1:20" ht="18" customHeight="1" x14ac:dyDescent="0.2">
      <c r="A376" s="6">
        <v>25</v>
      </c>
      <c r="B376" s="5" t="s">
        <v>316</v>
      </c>
      <c r="C376" s="7">
        <v>3</v>
      </c>
      <c r="D376" s="8">
        <f t="shared" si="221"/>
        <v>7020000</v>
      </c>
      <c r="E376" s="7"/>
      <c r="F376" s="8"/>
      <c r="G376" s="8"/>
      <c r="H376" s="69">
        <v>0.06</v>
      </c>
      <c r="I376" s="8">
        <f t="shared" si="223"/>
        <v>421200</v>
      </c>
      <c r="J376" s="5"/>
      <c r="K376" s="11"/>
      <c r="L376" s="8"/>
      <c r="M376" s="8">
        <f t="shared" si="224"/>
        <v>89294400</v>
      </c>
      <c r="N376" s="14">
        <f t="shared" si="225"/>
        <v>703</v>
      </c>
      <c r="O376" s="14">
        <v>37</v>
      </c>
      <c r="P376" s="13">
        <f t="shared" si="226"/>
        <v>90378.947368421053</v>
      </c>
      <c r="Q376" s="14">
        <v>0.2</v>
      </c>
      <c r="R376" s="103">
        <v>26</v>
      </c>
      <c r="S376" s="8">
        <f t="shared" si="227"/>
        <v>469970.52631578944</v>
      </c>
      <c r="T376" s="57"/>
    </row>
    <row r="377" spans="1:20" ht="18" customHeight="1" x14ac:dyDescent="0.2">
      <c r="A377" s="6">
        <v>26</v>
      </c>
      <c r="B377" s="5" t="s">
        <v>317</v>
      </c>
      <c r="C377" s="7">
        <v>3</v>
      </c>
      <c r="D377" s="8">
        <f t="shared" si="221"/>
        <v>7020000</v>
      </c>
      <c r="E377" s="7"/>
      <c r="F377" s="8"/>
      <c r="G377" s="8"/>
      <c r="H377" s="69">
        <v>0.06</v>
      </c>
      <c r="I377" s="8">
        <f t="shared" si="223"/>
        <v>421200</v>
      </c>
      <c r="J377" s="5"/>
      <c r="K377" s="11"/>
      <c r="L377" s="8"/>
      <c r="M377" s="8">
        <f t="shared" si="224"/>
        <v>89294400</v>
      </c>
      <c r="N377" s="14">
        <f t="shared" si="225"/>
        <v>703</v>
      </c>
      <c r="O377" s="14">
        <v>37</v>
      </c>
      <c r="P377" s="13">
        <f t="shared" si="226"/>
        <v>90378.947368421053</v>
      </c>
      <c r="Q377" s="14">
        <v>0.2</v>
      </c>
      <c r="R377" s="103">
        <v>51</v>
      </c>
      <c r="S377" s="8">
        <f t="shared" si="227"/>
        <v>921865.26315789472</v>
      </c>
      <c r="T377" s="57"/>
    </row>
    <row r="378" spans="1:20" ht="18" customHeight="1" x14ac:dyDescent="0.2">
      <c r="A378" s="6">
        <v>27</v>
      </c>
      <c r="B378" s="5" t="s">
        <v>318</v>
      </c>
      <c r="C378" s="7">
        <v>2.67</v>
      </c>
      <c r="D378" s="8">
        <f t="shared" si="221"/>
        <v>6247800</v>
      </c>
      <c r="E378" s="7"/>
      <c r="F378" s="8"/>
      <c r="G378" s="8"/>
      <c r="H378" s="69">
        <v>0.05</v>
      </c>
      <c r="I378" s="8">
        <f t="shared" si="223"/>
        <v>312390</v>
      </c>
      <c r="J378" s="5"/>
      <c r="K378" s="11"/>
      <c r="L378" s="8"/>
      <c r="M378" s="8">
        <f t="shared" si="224"/>
        <v>78722280</v>
      </c>
      <c r="N378" s="14">
        <f t="shared" si="225"/>
        <v>703</v>
      </c>
      <c r="O378" s="14">
        <v>37</v>
      </c>
      <c r="P378" s="13">
        <f t="shared" si="226"/>
        <v>79678.421052631573</v>
      </c>
      <c r="Q378" s="14">
        <v>0.2</v>
      </c>
      <c r="R378" s="103">
        <v>51</v>
      </c>
      <c r="S378" s="8">
        <f t="shared" si="227"/>
        <v>812719.89473684202</v>
      </c>
      <c r="T378" s="57"/>
    </row>
    <row r="379" spans="1:20" ht="18" customHeight="1" x14ac:dyDescent="0.2">
      <c r="A379" s="6">
        <v>28</v>
      </c>
      <c r="B379" s="5" t="s">
        <v>319</v>
      </c>
      <c r="C379" s="7">
        <v>4.34</v>
      </c>
      <c r="D379" s="8">
        <f t="shared" si="221"/>
        <v>10155600</v>
      </c>
      <c r="E379" s="7"/>
      <c r="F379" s="8"/>
      <c r="G379" s="8"/>
      <c r="H379" s="69">
        <v>0.17</v>
      </c>
      <c r="I379" s="8">
        <f t="shared" si="223"/>
        <v>1726452.0000000002</v>
      </c>
      <c r="J379" s="5"/>
      <c r="K379" s="11"/>
      <c r="L379" s="8"/>
      <c r="M379" s="8">
        <f t="shared" si="224"/>
        <v>142584624</v>
      </c>
      <c r="N379" s="14">
        <f t="shared" si="225"/>
        <v>703</v>
      </c>
      <c r="O379" s="14">
        <v>37</v>
      </c>
      <c r="P379" s="13">
        <f t="shared" si="226"/>
        <v>144316.4210526316</v>
      </c>
      <c r="Q379" s="14">
        <v>0.2</v>
      </c>
      <c r="R379" s="103">
        <v>26</v>
      </c>
      <c r="S379" s="8">
        <f t="shared" si="227"/>
        <v>750445.38947368436</v>
      </c>
      <c r="T379" s="57"/>
    </row>
    <row r="380" spans="1:20" ht="18" customHeight="1" x14ac:dyDescent="0.2">
      <c r="A380" s="6">
        <v>29</v>
      </c>
      <c r="B380" s="5" t="s">
        <v>320</v>
      </c>
      <c r="C380" s="7">
        <v>4.34</v>
      </c>
      <c r="D380" s="8">
        <f t="shared" si="221"/>
        <v>10155600</v>
      </c>
      <c r="E380" s="7"/>
      <c r="F380" s="8"/>
      <c r="G380" s="8"/>
      <c r="H380" s="69">
        <v>0.16</v>
      </c>
      <c r="I380" s="8">
        <f t="shared" si="223"/>
        <v>1624896</v>
      </c>
      <c r="J380" s="5"/>
      <c r="K380" s="11"/>
      <c r="L380" s="8"/>
      <c r="M380" s="8">
        <f t="shared" si="224"/>
        <v>141365952</v>
      </c>
      <c r="N380" s="14">
        <f t="shared" si="225"/>
        <v>703</v>
      </c>
      <c r="O380" s="14">
        <v>37</v>
      </c>
      <c r="P380" s="13">
        <f t="shared" si="226"/>
        <v>143082.94736842107</v>
      </c>
      <c r="Q380" s="14">
        <v>0.2</v>
      </c>
      <c r="R380" s="103">
        <v>68</v>
      </c>
      <c r="S380" s="8">
        <f t="shared" si="227"/>
        <v>1945928.0842105267</v>
      </c>
      <c r="T380" s="57"/>
    </row>
    <row r="381" spans="1:20" ht="18" customHeight="1" x14ac:dyDescent="0.2">
      <c r="A381" s="6">
        <v>30</v>
      </c>
      <c r="B381" s="5" t="s">
        <v>321</v>
      </c>
      <c r="C381" s="7">
        <v>3.99</v>
      </c>
      <c r="D381" s="8">
        <f t="shared" si="221"/>
        <v>9336600</v>
      </c>
      <c r="E381" s="7"/>
      <c r="F381" s="8"/>
      <c r="G381" s="8"/>
      <c r="H381" s="69">
        <v>0.14000000000000001</v>
      </c>
      <c r="I381" s="8">
        <f t="shared" si="223"/>
        <v>1307124.0000000002</v>
      </c>
      <c r="J381" s="5"/>
      <c r="K381" s="11"/>
      <c r="L381" s="8"/>
      <c r="M381" s="8">
        <f t="shared" si="224"/>
        <v>127724688</v>
      </c>
      <c r="N381" s="14">
        <f t="shared" si="225"/>
        <v>703</v>
      </c>
      <c r="O381" s="14">
        <v>37</v>
      </c>
      <c r="P381" s="13">
        <f t="shared" si="226"/>
        <v>129276.00000000001</v>
      </c>
      <c r="Q381" s="14">
        <v>0.2</v>
      </c>
      <c r="R381" s="103">
        <v>17</v>
      </c>
      <c r="S381" s="8">
        <f t="shared" si="227"/>
        <v>439538.40000000008</v>
      </c>
      <c r="T381" s="57"/>
    </row>
    <row r="382" spans="1:20" ht="18" customHeight="1" x14ac:dyDescent="0.2">
      <c r="A382" s="6">
        <v>31</v>
      </c>
      <c r="B382" s="5" t="s">
        <v>322</v>
      </c>
      <c r="C382" s="7">
        <v>4</v>
      </c>
      <c r="D382" s="8">
        <f t="shared" si="221"/>
        <v>9360000</v>
      </c>
      <c r="E382" s="7"/>
      <c r="F382" s="8"/>
      <c r="G382" s="8"/>
      <c r="H382" s="69">
        <v>0.16</v>
      </c>
      <c r="I382" s="8">
        <f t="shared" si="223"/>
        <v>1497600</v>
      </c>
      <c r="J382" s="5"/>
      <c r="K382" s="11"/>
      <c r="L382" s="8"/>
      <c r="M382" s="8">
        <f t="shared" si="224"/>
        <v>130291200</v>
      </c>
      <c r="N382" s="14">
        <f t="shared" si="225"/>
        <v>703</v>
      </c>
      <c r="O382" s="14">
        <v>37</v>
      </c>
      <c r="P382" s="13">
        <f t="shared" si="226"/>
        <v>131873.68421052632</v>
      </c>
      <c r="Q382" s="14">
        <v>0.2</v>
      </c>
      <c r="R382" s="103">
        <v>17</v>
      </c>
      <c r="S382" s="8">
        <f t="shared" si="227"/>
        <v>448370.52631578955</v>
      </c>
      <c r="T382" s="57"/>
    </row>
    <row r="383" spans="1:20" ht="18" customHeight="1" x14ac:dyDescent="0.2">
      <c r="A383" s="6">
        <v>32</v>
      </c>
      <c r="B383" s="5" t="s">
        <v>323</v>
      </c>
      <c r="C383" s="7">
        <v>3.66</v>
      </c>
      <c r="D383" s="8">
        <f t="shared" si="221"/>
        <v>8564400</v>
      </c>
      <c r="E383" s="7"/>
      <c r="F383" s="8"/>
      <c r="G383" s="8"/>
      <c r="H383" s="69">
        <v>0.17</v>
      </c>
      <c r="I383" s="8">
        <f t="shared" si="223"/>
        <v>1455948</v>
      </c>
      <c r="J383" s="5"/>
      <c r="K383" s="11"/>
      <c r="L383" s="8"/>
      <c r="M383" s="8">
        <f t="shared" si="224"/>
        <v>120244176</v>
      </c>
      <c r="N383" s="14">
        <f t="shared" si="225"/>
        <v>703</v>
      </c>
      <c r="O383" s="14">
        <v>37</v>
      </c>
      <c r="P383" s="13">
        <f t="shared" si="226"/>
        <v>121704.63157894737</v>
      </c>
      <c r="Q383" s="14">
        <v>0.2</v>
      </c>
      <c r="R383" s="103">
        <v>17</v>
      </c>
      <c r="S383" s="8">
        <f t="shared" si="227"/>
        <v>413795.74736842106</v>
      </c>
      <c r="T383" s="57"/>
    </row>
    <row r="384" spans="1:20" ht="18" customHeight="1" x14ac:dyDescent="0.2">
      <c r="A384" s="6">
        <v>33</v>
      </c>
      <c r="B384" s="5" t="s">
        <v>324</v>
      </c>
      <c r="C384" s="7">
        <v>3.66</v>
      </c>
      <c r="D384" s="8">
        <f t="shared" si="221"/>
        <v>8564400</v>
      </c>
      <c r="E384" s="7"/>
      <c r="F384" s="8"/>
      <c r="G384" s="8"/>
      <c r="H384" s="69">
        <v>0.13</v>
      </c>
      <c r="I384" s="8">
        <f t="shared" si="223"/>
        <v>1113372</v>
      </c>
      <c r="J384" s="5"/>
      <c r="K384" s="11"/>
      <c r="L384" s="8"/>
      <c r="M384" s="8">
        <f t="shared" si="224"/>
        <v>116133264</v>
      </c>
      <c r="N384" s="14">
        <f t="shared" si="225"/>
        <v>703</v>
      </c>
      <c r="O384" s="14">
        <v>37</v>
      </c>
      <c r="P384" s="13">
        <f t="shared" si="226"/>
        <v>117543.78947368421</v>
      </c>
      <c r="Q384" s="14">
        <v>0.2</v>
      </c>
      <c r="R384" s="103">
        <v>7</v>
      </c>
      <c r="S384" s="8">
        <f t="shared" si="227"/>
        <v>164561.30526315793</v>
      </c>
      <c r="T384" s="57"/>
    </row>
    <row r="385" spans="1:20" ht="18" customHeight="1" x14ac:dyDescent="0.2">
      <c r="A385" s="46"/>
      <c r="B385" s="47"/>
      <c r="C385" s="149"/>
      <c r="D385" s="52"/>
      <c r="E385" s="141"/>
      <c r="F385" s="52"/>
      <c r="G385" s="52"/>
      <c r="H385" s="52"/>
      <c r="I385" s="52"/>
      <c r="J385" s="52"/>
      <c r="K385" s="98"/>
      <c r="L385" s="52"/>
      <c r="M385" s="52"/>
      <c r="N385" s="52"/>
      <c r="O385" s="52"/>
      <c r="P385" s="52"/>
      <c r="Q385" s="141"/>
      <c r="R385" s="63"/>
      <c r="S385" s="52"/>
      <c r="T385" s="52"/>
    </row>
    <row r="386" spans="1:20" ht="18" customHeight="1" x14ac:dyDescent="0.2">
      <c r="A386" s="46"/>
      <c r="B386" s="47" t="s">
        <v>444</v>
      </c>
      <c r="C386" s="149">
        <f>SUM(C387:C387)</f>
        <v>4</v>
      </c>
      <c r="D386" s="52">
        <f>SUM(D387:D387)</f>
        <v>9360000</v>
      </c>
      <c r="E386" s="184"/>
      <c r="F386" s="184"/>
      <c r="G386" s="52"/>
      <c r="H386" s="52"/>
      <c r="I386" s="52">
        <f>SUM(I387:I387)</f>
        <v>1591200</v>
      </c>
      <c r="J386" s="52"/>
      <c r="K386" s="98"/>
      <c r="L386" s="52"/>
      <c r="M386" s="52">
        <f t="shared" ref="M386:S386" si="228">SUM(M387:M387)</f>
        <v>131414400</v>
      </c>
      <c r="N386" s="52">
        <f t="shared" si="228"/>
        <v>703</v>
      </c>
      <c r="O386" s="52">
        <f t="shared" si="228"/>
        <v>37</v>
      </c>
      <c r="P386" s="52">
        <f t="shared" si="228"/>
        <v>133010.5263157895</v>
      </c>
      <c r="Q386" s="151"/>
      <c r="R386" s="63">
        <f t="shared" si="228"/>
        <v>42</v>
      </c>
      <c r="S386" s="52">
        <f t="shared" si="228"/>
        <v>1117288.4210526319</v>
      </c>
      <c r="T386" s="52"/>
    </row>
    <row r="387" spans="1:20" ht="18" customHeight="1" x14ac:dyDescent="0.2">
      <c r="A387" s="6">
        <v>1</v>
      </c>
      <c r="B387" s="78" t="s">
        <v>325</v>
      </c>
      <c r="C387" s="79">
        <v>4</v>
      </c>
      <c r="D387" s="8">
        <f t="shared" ref="D387" si="229">2340000*C387</f>
        <v>9360000</v>
      </c>
      <c r="E387" s="181"/>
      <c r="F387" s="181"/>
      <c r="G387" s="8"/>
      <c r="H387" s="73">
        <v>0.17</v>
      </c>
      <c r="I387" s="8">
        <f>(D387+F387+K387)*H387</f>
        <v>1591200</v>
      </c>
      <c r="J387" s="5"/>
      <c r="K387" s="11"/>
      <c r="L387" s="8"/>
      <c r="M387" s="8">
        <f>(D387+F387+G387+I387+K387)*12</f>
        <v>131414400</v>
      </c>
      <c r="N387" s="14">
        <v>703</v>
      </c>
      <c r="O387" s="14">
        <v>37</v>
      </c>
      <c r="P387" s="13">
        <f>((M387/N387)*(O387/52))</f>
        <v>133010.5263157895</v>
      </c>
      <c r="Q387" s="14">
        <v>0.2</v>
      </c>
      <c r="R387" s="14">
        <v>42</v>
      </c>
      <c r="S387" s="8">
        <f t="shared" ref="S387" si="230">(P387*Q387*R387)</f>
        <v>1117288.4210526319</v>
      </c>
      <c r="T387" s="57"/>
    </row>
    <row r="388" spans="1:20" ht="18" customHeight="1" x14ac:dyDescent="0.2">
      <c r="A388" s="6"/>
      <c r="B388" s="78"/>
      <c r="C388" s="79"/>
      <c r="D388" s="8"/>
      <c r="E388" s="59"/>
      <c r="F388" s="8"/>
      <c r="G388" s="8"/>
      <c r="H388" s="73"/>
      <c r="I388" s="8"/>
      <c r="J388" s="5"/>
      <c r="K388" s="11"/>
      <c r="L388" s="5"/>
      <c r="M388" s="8"/>
      <c r="N388" s="14"/>
      <c r="O388" s="14"/>
      <c r="P388" s="13"/>
      <c r="Q388" s="14"/>
      <c r="R388" s="14"/>
      <c r="S388" s="8"/>
      <c r="T388" s="57"/>
    </row>
    <row r="389" spans="1:20" ht="27" customHeight="1" x14ac:dyDescent="0.2">
      <c r="A389" s="46"/>
      <c r="B389" s="174" t="s">
        <v>445</v>
      </c>
      <c r="C389" s="126">
        <f t="shared" ref="C389:F389" si="231">SUM(C390:C399)</f>
        <v>35.72</v>
      </c>
      <c r="D389" s="52">
        <f t="shared" si="231"/>
        <v>83584800</v>
      </c>
      <c r="E389" s="152">
        <f t="shared" si="231"/>
        <v>0.75</v>
      </c>
      <c r="F389" s="52">
        <f t="shared" si="231"/>
        <v>1755000</v>
      </c>
      <c r="G389" s="52"/>
      <c r="H389" s="52"/>
      <c r="I389" s="52">
        <f t="shared" ref="I389:T389" si="232">SUM(I390:I399)</f>
        <v>11524032</v>
      </c>
      <c r="J389" s="52">
        <f t="shared" si="232"/>
        <v>0</v>
      </c>
      <c r="K389" s="98">
        <f t="shared" si="232"/>
        <v>0</v>
      </c>
      <c r="L389" s="52">
        <f t="shared" si="232"/>
        <v>0</v>
      </c>
      <c r="M389" s="52">
        <f t="shared" si="232"/>
        <v>1162365984</v>
      </c>
      <c r="N389" s="52">
        <f t="shared" si="232"/>
        <v>7030</v>
      </c>
      <c r="O389" s="52">
        <f t="shared" si="232"/>
        <v>370</v>
      </c>
      <c r="P389" s="52">
        <f t="shared" si="232"/>
        <v>1176483.7894736843</v>
      </c>
      <c r="Q389" s="153"/>
      <c r="R389" s="52">
        <f t="shared" si="232"/>
        <v>600</v>
      </c>
      <c r="S389" s="52">
        <f>SUM(S390:S399)</f>
        <v>15978185.052631581</v>
      </c>
      <c r="T389" s="52">
        <f t="shared" si="232"/>
        <v>0</v>
      </c>
    </row>
    <row r="390" spans="1:20" ht="18" customHeight="1" x14ac:dyDescent="0.2">
      <c r="A390" s="6">
        <v>1</v>
      </c>
      <c r="B390" s="96" t="s">
        <v>326</v>
      </c>
      <c r="C390" s="79">
        <v>4.68</v>
      </c>
      <c r="D390" s="8">
        <f t="shared" ref="D390:D399" si="233">2340000*C390</f>
        <v>10951200</v>
      </c>
      <c r="E390" s="79">
        <v>0.35</v>
      </c>
      <c r="F390" s="8">
        <f t="shared" ref="F390:F393" si="234">(E390*2340000)</f>
        <v>819000</v>
      </c>
      <c r="G390" s="8"/>
      <c r="H390" s="97">
        <v>0.22</v>
      </c>
      <c r="I390" s="8">
        <f t="shared" ref="I390:I399" si="235">(D390+F390+K390)*H390</f>
        <v>2589444</v>
      </c>
      <c r="J390" s="5"/>
      <c r="K390" s="11"/>
      <c r="L390" s="8"/>
      <c r="M390" s="8">
        <f t="shared" ref="M390:M399" si="236">(D390+F390+G390+I390+K390)*12</f>
        <v>172315728</v>
      </c>
      <c r="N390" s="14">
        <f t="shared" ref="N390:N399" si="237">19*O390</f>
        <v>703</v>
      </c>
      <c r="O390" s="14">
        <v>37</v>
      </c>
      <c r="P390" s="13">
        <f t="shared" ref="P390:P399" si="238">((M390/N390)*(O390/52))</f>
        <v>174408.63157894736</v>
      </c>
      <c r="Q390" s="14">
        <v>0.2</v>
      </c>
      <c r="R390" s="14">
        <v>20</v>
      </c>
      <c r="S390" s="8">
        <f t="shared" ref="S390:S399" si="239">(P390*Q390*R390)</f>
        <v>697634.52631578944</v>
      </c>
      <c r="T390" s="57"/>
    </row>
    <row r="391" spans="1:20" ht="18" customHeight="1" x14ac:dyDescent="0.2">
      <c r="A391" s="6">
        <v>2</v>
      </c>
      <c r="B391" s="96" t="s">
        <v>327</v>
      </c>
      <c r="C391" s="79">
        <v>5.0199999999999996</v>
      </c>
      <c r="D391" s="8">
        <f t="shared" si="233"/>
        <v>11746799.999999998</v>
      </c>
      <c r="E391" s="79">
        <v>0.25</v>
      </c>
      <c r="F391" s="8">
        <f t="shared" si="234"/>
        <v>585000</v>
      </c>
      <c r="G391" s="8"/>
      <c r="H391" s="97">
        <v>0.22</v>
      </c>
      <c r="I391" s="8">
        <f t="shared" si="235"/>
        <v>2712995.9999999995</v>
      </c>
      <c r="J391" s="5"/>
      <c r="K391" s="11"/>
      <c r="L391" s="8"/>
      <c r="M391" s="8">
        <f t="shared" si="236"/>
        <v>180537551.99999997</v>
      </c>
      <c r="N391" s="14">
        <f t="shared" si="237"/>
        <v>703</v>
      </c>
      <c r="O391" s="14">
        <v>37</v>
      </c>
      <c r="P391" s="13">
        <f t="shared" si="238"/>
        <v>182730.31578947368</v>
      </c>
      <c r="Q391" s="14">
        <v>0.2</v>
      </c>
      <c r="R391" s="14">
        <v>20</v>
      </c>
      <c r="S391" s="8">
        <f t="shared" si="239"/>
        <v>730921.26315789472</v>
      </c>
      <c r="T391" s="57"/>
    </row>
    <row r="392" spans="1:20" ht="18" customHeight="1" x14ac:dyDescent="0.2">
      <c r="A392" s="6">
        <v>3</v>
      </c>
      <c r="B392" s="96" t="s">
        <v>328</v>
      </c>
      <c r="C392" s="79">
        <v>3.33</v>
      </c>
      <c r="D392" s="8">
        <f t="shared" si="233"/>
        <v>7792200</v>
      </c>
      <c r="E392" s="79"/>
      <c r="F392" s="8"/>
      <c r="G392" s="8"/>
      <c r="H392" s="97">
        <v>0.09</v>
      </c>
      <c r="I392" s="8">
        <f t="shared" si="235"/>
        <v>701298</v>
      </c>
      <c r="J392" s="5"/>
      <c r="K392" s="11"/>
      <c r="L392" s="8"/>
      <c r="M392" s="8">
        <f t="shared" si="236"/>
        <v>101921976</v>
      </c>
      <c r="N392" s="14">
        <f t="shared" si="237"/>
        <v>703</v>
      </c>
      <c r="O392" s="14">
        <v>37</v>
      </c>
      <c r="P392" s="13">
        <f t="shared" si="238"/>
        <v>103159.89473684212</v>
      </c>
      <c r="Q392" s="14">
        <v>0.2</v>
      </c>
      <c r="R392" s="14">
        <v>60</v>
      </c>
      <c r="S392" s="8">
        <f t="shared" si="239"/>
        <v>1237918.7368421054</v>
      </c>
      <c r="T392" s="57"/>
    </row>
    <row r="393" spans="1:20" ht="18" customHeight="1" x14ac:dyDescent="0.2">
      <c r="A393" s="6">
        <v>4</v>
      </c>
      <c r="B393" s="96" t="s">
        <v>329</v>
      </c>
      <c r="C393" s="79">
        <v>5.0199999999999996</v>
      </c>
      <c r="D393" s="8">
        <f t="shared" si="233"/>
        <v>11746799.999999998</v>
      </c>
      <c r="E393" s="59">
        <v>0.15</v>
      </c>
      <c r="F393" s="8">
        <f t="shared" si="234"/>
        <v>351000</v>
      </c>
      <c r="G393" s="8"/>
      <c r="H393" s="97">
        <v>0.23</v>
      </c>
      <c r="I393" s="8">
        <f t="shared" si="235"/>
        <v>2782493.9999999995</v>
      </c>
      <c r="J393" s="5"/>
      <c r="K393" s="11"/>
      <c r="L393" s="8"/>
      <c r="M393" s="8">
        <f t="shared" si="236"/>
        <v>178563527.99999997</v>
      </c>
      <c r="N393" s="14">
        <f t="shared" si="237"/>
        <v>703</v>
      </c>
      <c r="O393" s="14">
        <v>37</v>
      </c>
      <c r="P393" s="13">
        <f t="shared" si="238"/>
        <v>180732.31578947368</v>
      </c>
      <c r="Q393" s="14">
        <v>0.2</v>
      </c>
      <c r="R393" s="14">
        <v>250</v>
      </c>
      <c r="S393" s="8">
        <f t="shared" si="239"/>
        <v>9036615.7894736845</v>
      </c>
      <c r="T393" s="57"/>
    </row>
    <row r="394" spans="1:20" ht="18" customHeight="1" x14ac:dyDescent="0.2">
      <c r="A394" s="6">
        <v>5</v>
      </c>
      <c r="B394" s="96" t="s">
        <v>330</v>
      </c>
      <c r="C394" s="79">
        <v>3</v>
      </c>
      <c r="D394" s="8">
        <f t="shared" si="233"/>
        <v>7020000</v>
      </c>
      <c r="E394" s="59"/>
      <c r="F394" s="8"/>
      <c r="G394" s="8"/>
      <c r="H394" s="97">
        <v>0.08</v>
      </c>
      <c r="I394" s="8">
        <f t="shared" si="235"/>
        <v>561600</v>
      </c>
      <c r="J394" s="5"/>
      <c r="K394" s="11"/>
      <c r="L394" s="8"/>
      <c r="M394" s="8">
        <f t="shared" si="236"/>
        <v>90979200</v>
      </c>
      <c r="N394" s="14">
        <f t="shared" si="237"/>
        <v>703</v>
      </c>
      <c r="O394" s="14">
        <v>37</v>
      </c>
      <c r="P394" s="13">
        <f t="shared" si="238"/>
        <v>92084.210526315801</v>
      </c>
      <c r="Q394" s="14">
        <v>0.2</v>
      </c>
      <c r="R394" s="14">
        <v>60</v>
      </c>
      <c r="S394" s="8">
        <f t="shared" si="239"/>
        <v>1105010.5263157897</v>
      </c>
      <c r="T394" s="57"/>
    </row>
    <row r="395" spans="1:20" ht="18" customHeight="1" x14ac:dyDescent="0.2">
      <c r="A395" s="6">
        <v>6</v>
      </c>
      <c r="B395" s="96" t="s">
        <v>331</v>
      </c>
      <c r="C395" s="79">
        <v>3</v>
      </c>
      <c r="D395" s="8">
        <f t="shared" si="233"/>
        <v>7020000</v>
      </c>
      <c r="E395" s="59"/>
      <c r="F395" s="8"/>
      <c r="G395" s="8"/>
      <c r="H395" s="97">
        <v>7.0000000000000007E-2</v>
      </c>
      <c r="I395" s="8">
        <f t="shared" si="235"/>
        <v>491400.00000000006</v>
      </c>
      <c r="J395" s="5"/>
      <c r="K395" s="11"/>
      <c r="L395" s="8"/>
      <c r="M395" s="8">
        <f t="shared" si="236"/>
        <v>90136800</v>
      </c>
      <c r="N395" s="14">
        <f t="shared" si="237"/>
        <v>703</v>
      </c>
      <c r="O395" s="14">
        <v>37</v>
      </c>
      <c r="P395" s="13">
        <f t="shared" si="238"/>
        <v>91231.578947368427</v>
      </c>
      <c r="Q395" s="14">
        <v>0.2</v>
      </c>
      <c r="R395" s="14">
        <v>30</v>
      </c>
      <c r="S395" s="8">
        <f t="shared" si="239"/>
        <v>547389.47368421056</v>
      </c>
      <c r="T395" s="57"/>
    </row>
    <row r="396" spans="1:20" ht="18" customHeight="1" x14ac:dyDescent="0.2">
      <c r="A396" s="6">
        <v>7</v>
      </c>
      <c r="B396" s="96" t="s">
        <v>332</v>
      </c>
      <c r="C396" s="79">
        <v>3</v>
      </c>
      <c r="D396" s="8">
        <f t="shared" si="233"/>
        <v>7020000</v>
      </c>
      <c r="E396" s="59"/>
      <c r="F396" s="8"/>
      <c r="G396" s="8"/>
      <c r="H396" s="97">
        <v>0.08</v>
      </c>
      <c r="I396" s="8">
        <f t="shared" si="235"/>
        <v>561600</v>
      </c>
      <c r="J396" s="5"/>
      <c r="K396" s="11"/>
      <c r="L396" s="8"/>
      <c r="M396" s="8">
        <f t="shared" si="236"/>
        <v>90979200</v>
      </c>
      <c r="N396" s="14">
        <f t="shared" si="237"/>
        <v>703</v>
      </c>
      <c r="O396" s="14">
        <v>37</v>
      </c>
      <c r="P396" s="13">
        <f t="shared" si="238"/>
        <v>92084.210526315801</v>
      </c>
      <c r="Q396" s="14">
        <v>0.2</v>
      </c>
      <c r="R396" s="14">
        <v>20</v>
      </c>
      <c r="S396" s="8">
        <f t="shared" si="239"/>
        <v>368336.8421052632</v>
      </c>
      <c r="T396" s="57"/>
    </row>
    <row r="397" spans="1:20" ht="18" customHeight="1" x14ac:dyDescent="0.2">
      <c r="A397" s="6">
        <v>8</v>
      </c>
      <c r="B397" s="72" t="s">
        <v>333</v>
      </c>
      <c r="C397" s="79">
        <v>2.67</v>
      </c>
      <c r="D397" s="8">
        <f t="shared" si="233"/>
        <v>6247800</v>
      </c>
      <c r="E397" s="59"/>
      <c r="F397" s="8"/>
      <c r="G397" s="8"/>
      <c r="H397" s="97">
        <v>0</v>
      </c>
      <c r="I397" s="8">
        <f t="shared" si="235"/>
        <v>0</v>
      </c>
      <c r="J397" s="5"/>
      <c r="K397" s="11"/>
      <c r="L397" s="8"/>
      <c r="M397" s="8">
        <f t="shared" si="236"/>
        <v>74973600</v>
      </c>
      <c r="N397" s="14">
        <f t="shared" si="237"/>
        <v>703</v>
      </c>
      <c r="O397" s="14">
        <v>37</v>
      </c>
      <c r="P397" s="13">
        <f t="shared" si="238"/>
        <v>75884.210526315786</v>
      </c>
      <c r="Q397" s="14">
        <v>0.2</v>
      </c>
      <c r="R397" s="14">
        <v>100</v>
      </c>
      <c r="S397" s="8">
        <f t="shared" si="239"/>
        <v>1517684.2105263157</v>
      </c>
      <c r="T397" s="57"/>
    </row>
    <row r="398" spans="1:20" ht="18" customHeight="1" x14ac:dyDescent="0.2">
      <c r="A398" s="6">
        <v>9</v>
      </c>
      <c r="B398" s="72" t="s">
        <v>334</v>
      </c>
      <c r="C398" s="79">
        <v>3</v>
      </c>
      <c r="D398" s="8">
        <f t="shared" si="233"/>
        <v>7020000</v>
      </c>
      <c r="E398" s="59"/>
      <c r="F398" s="8"/>
      <c r="G398" s="8"/>
      <c r="H398" s="97">
        <v>0.08</v>
      </c>
      <c r="I398" s="8">
        <f t="shared" si="235"/>
        <v>561600</v>
      </c>
      <c r="J398" s="5"/>
      <c r="K398" s="11"/>
      <c r="L398" s="8"/>
      <c r="M398" s="8">
        <f t="shared" si="236"/>
        <v>90979200</v>
      </c>
      <c r="N398" s="14">
        <f t="shared" si="237"/>
        <v>703</v>
      </c>
      <c r="O398" s="14">
        <v>37</v>
      </c>
      <c r="P398" s="13">
        <f t="shared" si="238"/>
        <v>92084.210526315801</v>
      </c>
      <c r="Q398" s="14">
        <v>0.2</v>
      </c>
      <c r="R398" s="14">
        <v>20</v>
      </c>
      <c r="S398" s="8">
        <f t="shared" si="239"/>
        <v>368336.8421052632</v>
      </c>
      <c r="T398" s="57"/>
    </row>
    <row r="399" spans="1:20" ht="18" customHeight="1" x14ac:dyDescent="0.2">
      <c r="A399" s="6">
        <v>10</v>
      </c>
      <c r="B399" s="72" t="s">
        <v>335</v>
      </c>
      <c r="C399" s="79">
        <v>3</v>
      </c>
      <c r="D399" s="8">
        <f t="shared" si="233"/>
        <v>7020000</v>
      </c>
      <c r="E399" s="59"/>
      <c r="F399" s="8"/>
      <c r="G399" s="8"/>
      <c r="H399" s="97">
        <v>0.08</v>
      </c>
      <c r="I399" s="8">
        <f t="shared" si="235"/>
        <v>561600</v>
      </c>
      <c r="J399" s="5"/>
      <c r="K399" s="11"/>
      <c r="L399" s="8"/>
      <c r="M399" s="8">
        <f t="shared" si="236"/>
        <v>90979200</v>
      </c>
      <c r="N399" s="14">
        <f t="shared" si="237"/>
        <v>703</v>
      </c>
      <c r="O399" s="14">
        <v>37</v>
      </c>
      <c r="P399" s="13">
        <f t="shared" si="238"/>
        <v>92084.210526315801</v>
      </c>
      <c r="Q399" s="14">
        <v>0.2</v>
      </c>
      <c r="R399" s="14">
        <v>20</v>
      </c>
      <c r="S399" s="8">
        <f t="shared" si="239"/>
        <v>368336.8421052632</v>
      </c>
      <c r="T399" s="57"/>
    </row>
    <row r="400" spans="1:20" ht="18" customHeight="1" x14ac:dyDescent="0.2">
      <c r="A400" s="6"/>
      <c r="B400" s="72"/>
      <c r="C400" s="79"/>
      <c r="D400" s="8"/>
      <c r="E400" s="59"/>
      <c r="F400" s="8"/>
      <c r="G400" s="8"/>
      <c r="H400" s="97"/>
      <c r="I400" s="8"/>
      <c r="J400" s="5"/>
      <c r="K400" s="11"/>
      <c r="L400" s="8"/>
      <c r="M400" s="8"/>
      <c r="N400" s="14"/>
      <c r="O400" s="14"/>
      <c r="P400" s="13"/>
      <c r="Q400" s="14"/>
      <c r="R400" s="14"/>
      <c r="S400" s="8"/>
      <c r="T400" s="57"/>
    </row>
    <row r="401" spans="1:20" ht="24.75" customHeight="1" x14ac:dyDescent="0.2">
      <c r="A401" s="46"/>
      <c r="B401" s="174" t="s">
        <v>446</v>
      </c>
      <c r="C401" s="149">
        <f t="shared" ref="C401:F401" si="240">SUM(C402:C422)</f>
        <v>91.800000000000011</v>
      </c>
      <c r="D401" s="52">
        <f t="shared" si="240"/>
        <v>214812000</v>
      </c>
      <c r="E401" s="141">
        <f t="shared" si="240"/>
        <v>1.8</v>
      </c>
      <c r="F401" s="52">
        <f t="shared" si="240"/>
        <v>4212000</v>
      </c>
      <c r="G401" s="52"/>
      <c r="H401" s="52"/>
      <c r="I401" s="52">
        <f t="shared" ref="I401:K401" si="241">SUM(I402:I422)</f>
        <v>42476850</v>
      </c>
      <c r="J401" s="160">
        <f t="shared" si="241"/>
        <v>0.25</v>
      </c>
      <c r="K401" s="98">
        <f t="shared" si="241"/>
        <v>585000</v>
      </c>
      <c r="L401" s="52"/>
      <c r="M401" s="52">
        <f t="shared" ref="M401:P401" si="242">SUM(M402:M422)</f>
        <v>3145030200</v>
      </c>
      <c r="N401" s="52">
        <f t="shared" si="242"/>
        <v>15987</v>
      </c>
      <c r="O401" s="52">
        <f t="shared" si="242"/>
        <v>753</v>
      </c>
      <c r="P401" s="52">
        <f t="shared" si="242"/>
        <v>2889397.7711670478</v>
      </c>
      <c r="Q401" s="141"/>
      <c r="R401" s="63">
        <f t="shared" ref="R401" si="243">SUM(R402:R430)</f>
        <v>3507</v>
      </c>
      <c r="S401" s="52">
        <f>SUM(S402:S430)</f>
        <v>95671016.542791769</v>
      </c>
      <c r="T401" s="52"/>
    </row>
    <row r="402" spans="1:20" ht="18" customHeight="1" x14ac:dyDescent="0.2">
      <c r="A402" s="6">
        <v>1</v>
      </c>
      <c r="B402" s="53" t="s">
        <v>336</v>
      </c>
      <c r="C402" s="7">
        <v>4.34</v>
      </c>
      <c r="D402" s="8">
        <f t="shared" ref="D402:D430" si="244">2340000*C402</f>
        <v>10155600</v>
      </c>
      <c r="E402" s="7">
        <v>0.2</v>
      </c>
      <c r="F402" s="8">
        <f t="shared" ref="F402:F430" si="245">(E402*2340000)</f>
        <v>468000</v>
      </c>
      <c r="G402" s="8"/>
      <c r="H402" s="69">
        <v>0.21</v>
      </c>
      <c r="I402" s="8">
        <f t="shared" ref="I402:I429" si="246">(D402+F402+K402)*H402</f>
        <v>2230956</v>
      </c>
      <c r="J402" s="5"/>
      <c r="K402" s="11"/>
      <c r="L402" s="8"/>
      <c r="M402" s="8">
        <f t="shared" ref="M402:M430" si="247">(D402+F402+G402+I402+K402)*12</f>
        <v>154254672</v>
      </c>
      <c r="N402" s="14">
        <f t="shared" ref="N402:N413" si="248">23*O402</f>
        <v>805</v>
      </c>
      <c r="O402" s="14">
        <v>35</v>
      </c>
      <c r="P402" s="13">
        <f t="shared" ref="P402:P430" si="249">((M402/N402)*(O402/52))</f>
        <v>128975.47826086957</v>
      </c>
      <c r="Q402" s="14">
        <v>0.2</v>
      </c>
      <c r="R402" s="6">
        <f>400-(17*3)</f>
        <v>349</v>
      </c>
      <c r="S402" s="8">
        <f t="shared" ref="S402:S430" si="250">(P402*Q402*R402)</f>
        <v>9002488.382608695</v>
      </c>
      <c r="T402" s="57"/>
    </row>
    <row r="403" spans="1:20" ht="18" customHeight="1" x14ac:dyDescent="0.2">
      <c r="A403" s="6">
        <v>2</v>
      </c>
      <c r="B403" s="53" t="s">
        <v>337</v>
      </c>
      <c r="C403" s="7">
        <v>3.33</v>
      </c>
      <c r="D403" s="8">
        <f t="shared" si="244"/>
        <v>7792200</v>
      </c>
      <c r="E403" s="103"/>
      <c r="F403" s="8"/>
      <c r="G403" s="8"/>
      <c r="H403" s="69">
        <v>0.12</v>
      </c>
      <c r="I403" s="8">
        <f t="shared" si="246"/>
        <v>935064</v>
      </c>
      <c r="J403" s="5"/>
      <c r="K403" s="11"/>
      <c r="L403" s="8"/>
      <c r="M403" s="8">
        <f t="shared" si="247"/>
        <v>104727168</v>
      </c>
      <c r="N403" s="14">
        <f t="shared" si="248"/>
        <v>805</v>
      </c>
      <c r="O403" s="14">
        <v>35</v>
      </c>
      <c r="P403" s="13">
        <f t="shared" si="249"/>
        <v>87564.521739130447</v>
      </c>
      <c r="Q403" s="14">
        <v>0.2</v>
      </c>
      <c r="R403" s="6">
        <f>305-57</f>
        <v>248</v>
      </c>
      <c r="S403" s="8">
        <f t="shared" si="250"/>
        <v>4343200.2782608699</v>
      </c>
      <c r="T403" s="57"/>
    </row>
    <row r="404" spans="1:20" ht="18" customHeight="1" x14ac:dyDescent="0.2">
      <c r="A404" s="6">
        <v>3</v>
      </c>
      <c r="B404" s="53" t="s">
        <v>338</v>
      </c>
      <c r="C404" s="7">
        <v>3.66</v>
      </c>
      <c r="D404" s="8">
        <f t="shared" si="244"/>
        <v>8564400</v>
      </c>
      <c r="E404" s="103"/>
      <c r="F404" s="8"/>
      <c r="G404" s="8"/>
      <c r="H404" s="69">
        <v>0.13</v>
      </c>
      <c r="I404" s="8">
        <f t="shared" si="246"/>
        <v>1113372</v>
      </c>
      <c r="J404" s="5"/>
      <c r="K404" s="11"/>
      <c r="L404" s="8"/>
      <c r="M404" s="8">
        <f t="shared" si="247"/>
        <v>116133264</v>
      </c>
      <c r="N404" s="14">
        <f t="shared" si="248"/>
        <v>805</v>
      </c>
      <c r="O404" s="14">
        <v>35</v>
      </c>
      <c r="P404" s="13">
        <f t="shared" si="249"/>
        <v>97101.391304347839</v>
      </c>
      <c r="Q404" s="14">
        <v>0.2</v>
      </c>
      <c r="R404" s="6">
        <f>432-51</f>
        <v>381</v>
      </c>
      <c r="S404" s="8">
        <f t="shared" si="250"/>
        <v>7399126.0173913054</v>
      </c>
      <c r="T404" s="57"/>
    </row>
    <row r="405" spans="1:20" ht="18" customHeight="1" x14ac:dyDescent="0.2">
      <c r="A405" s="6">
        <v>4</v>
      </c>
      <c r="B405" s="53" t="s">
        <v>339</v>
      </c>
      <c r="C405" s="7">
        <v>4</v>
      </c>
      <c r="D405" s="8">
        <f t="shared" si="244"/>
        <v>9360000</v>
      </c>
      <c r="E405" s="103"/>
      <c r="F405" s="8"/>
      <c r="G405" s="8"/>
      <c r="H405" s="69">
        <v>0.14000000000000001</v>
      </c>
      <c r="I405" s="8">
        <f t="shared" si="246"/>
        <v>1310400.0000000002</v>
      </c>
      <c r="J405" s="5"/>
      <c r="K405" s="11"/>
      <c r="L405" s="8"/>
      <c r="M405" s="8">
        <f t="shared" si="247"/>
        <v>128044800</v>
      </c>
      <c r="N405" s="14">
        <f t="shared" si="248"/>
        <v>805</v>
      </c>
      <c r="O405" s="14">
        <v>35</v>
      </c>
      <c r="P405" s="13">
        <f t="shared" si="249"/>
        <v>107060.86956521739</v>
      </c>
      <c r="Q405" s="14">
        <v>0.2</v>
      </c>
      <c r="R405" s="6">
        <v>165</v>
      </c>
      <c r="S405" s="8">
        <f t="shared" si="250"/>
        <v>3533008.6956521743</v>
      </c>
      <c r="T405" s="57"/>
    </row>
    <row r="406" spans="1:20" ht="18" customHeight="1" x14ac:dyDescent="0.2">
      <c r="A406" s="6">
        <v>5</v>
      </c>
      <c r="B406" s="53" t="s">
        <v>340</v>
      </c>
      <c r="C406" s="7">
        <v>3.99</v>
      </c>
      <c r="D406" s="8">
        <f t="shared" si="244"/>
        <v>9336600</v>
      </c>
      <c r="E406" s="103"/>
      <c r="F406" s="8"/>
      <c r="G406" s="8"/>
      <c r="H406" s="69">
        <v>0.14000000000000001</v>
      </c>
      <c r="I406" s="8">
        <f t="shared" si="246"/>
        <v>1307124.0000000002</v>
      </c>
      <c r="J406" s="5"/>
      <c r="K406" s="11"/>
      <c r="L406" s="8"/>
      <c r="M406" s="8">
        <f t="shared" si="247"/>
        <v>127724688</v>
      </c>
      <c r="N406" s="14">
        <f t="shared" si="248"/>
        <v>805</v>
      </c>
      <c r="O406" s="14">
        <v>35</v>
      </c>
      <c r="P406" s="13">
        <f t="shared" si="249"/>
        <v>106793.21739130435</v>
      </c>
      <c r="Q406" s="14">
        <v>0.2</v>
      </c>
      <c r="R406" s="6">
        <v>81</v>
      </c>
      <c r="S406" s="8">
        <f t="shared" si="250"/>
        <v>1730050.1217391305</v>
      </c>
      <c r="T406" s="57"/>
    </row>
    <row r="407" spans="1:20" ht="18" customHeight="1" x14ac:dyDescent="0.2">
      <c r="A407" s="6">
        <v>6</v>
      </c>
      <c r="B407" s="53" t="s">
        <v>408</v>
      </c>
      <c r="C407" s="7">
        <v>4.34</v>
      </c>
      <c r="D407" s="8">
        <f t="shared" si="244"/>
        <v>10155600</v>
      </c>
      <c r="E407" s="103"/>
      <c r="F407" s="8"/>
      <c r="G407" s="8"/>
      <c r="H407" s="69">
        <v>0.2</v>
      </c>
      <c r="I407" s="8">
        <f t="shared" si="246"/>
        <v>2031120</v>
      </c>
      <c r="J407" s="5"/>
      <c r="K407" s="11"/>
      <c r="L407" s="8"/>
      <c r="M407" s="8">
        <f t="shared" si="247"/>
        <v>146240640</v>
      </c>
      <c r="N407" s="14">
        <f t="shared" si="248"/>
        <v>805</v>
      </c>
      <c r="O407" s="14">
        <v>35</v>
      </c>
      <c r="P407" s="13">
        <f t="shared" si="249"/>
        <v>122274.78260869566</v>
      </c>
      <c r="Q407" s="14">
        <v>0.2</v>
      </c>
      <c r="R407" s="6">
        <v>16</v>
      </c>
      <c r="S407" s="8">
        <f t="shared" si="250"/>
        <v>391279.30434782617</v>
      </c>
      <c r="T407" s="57"/>
    </row>
    <row r="408" spans="1:20" ht="18" customHeight="1" x14ac:dyDescent="0.2">
      <c r="A408" s="6">
        <v>7</v>
      </c>
      <c r="B408" s="53" t="s">
        <v>341</v>
      </c>
      <c r="C408" s="7">
        <v>5.0199999999999996</v>
      </c>
      <c r="D408" s="8">
        <f t="shared" si="244"/>
        <v>11746799.999999998</v>
      </c>
      <c r="E408" s="112">
        <v>0.4</v>
      </c>
      <c r="F408" s="8">
        <f t="shared" si="245"/>
        <v>936000</v>
      </c>
      <c r="G408" s="8"/>
      <c r="H408" s="69">
        <v>0.23</v>
      </c>
      <c r="I408" s="8">
        <f t="shared" si="246"/>
        <v>2917043.9999999995</v>
      </c>
      <c r="J408" s="5"/>
      <c r="K408" s="11"/>
      <c r="L408" s="8"/>
      <c r="M408" s="8">
        <f t="shared" si="247"/>
        <v>187198127.99999997</v>
      </c>
      <c r="N408" s="14">
        <f t="shared" si="248"/>
        <v>805</v>
      </c>
      <c r="O408" s="14">
        <v>35</v>
      </c>
      <c r="P408" s="13">
        <f t="shared" si="249"/>
        <v>156520.17391304346</v>
      </c>
      <c r="Q408" s="14">
        <v>0.2</v>
      </c>
      <c r="R408" s="6">
        <v>16</v>
      </c>
      <c r="S408" s="8">
        <f t="shared" si="250"/>
        <v>500864.55652173911</v>
      </c>
      <c r="T408" s="57"/>
    </row>
    <row r="409" spans="1:20" ht="18" customHeight="1" x14ac:dyDescent="0.2">
      <c r="A409" s="6">
        <v>8</v>
      </c>
      <c r="B409" s="58" t="s">
        <v>371</v>
      </c>
      <c r="C409" s="7">
        <v>4</v>
      </c>
      <c r="D409" s="8">
        <f t="shared" si="244"/>
        <v>9360000</v>
      </c>
      <c r="E409" s="103"/>
      <c r="F409" s="8"/>
      <c r="G409" s="8"/>
      <c r="H409" s="69">
        <v>0.12</v>
      </c>
      <c r="I409" s="8">
        <f t="shared" si="246"/>
        <v>1123200</v>
      </c>
      <c r="J409" s="5"/>
      <c r="K409" s="11"/>
      <c r="L409" s="8"/>
      <c r="M409" s="8">
        <f t="shared" si="247"/>
        <v>125798400</v>
      </c>
      <c r="N409" s="14">
        <f t="shared" si="248"/>
        <v>805</v>
      </c>
      <c r="O409" s="14">
        <v>35</v>
      </c>
      <c r="P409" s="13">
        <f t="shared" si="249"/>
        <v>105182.60869565218</v>
      </c>
      <c r="Q409" s="14">
        <v>0.2</v>
      </c>
      <c r="R409" s="6">
        <v>17</v>
      </c>
      <c r="S409" s="8">
        <f t="shared" si="250"/>
        <v>357620.86956521741</v>
      </c>
      <c r="T409" s="57"/>
    </row>
    <row r="410" spans="1:20" ht="18" customHeight="1" x14ac:dyDescent="0.2">
      <c r="A410" s="6">
        <v>9</v>
      </c>
      <c r="B410" s="58" t="s">
        <v>342</v>
      </c>
      <c r="C410" s="7">
        <v>4.9800000000000004</v>
      </c>
      <c r="D410" s="8">
        <f t="shared" si="244"/>
        <v>11653200.000000002</v>
      </c>
      <c r="E410" s="112">
        <v>0.15</v>
      </c>
      <c r="F410" s="8">
        <f t="shared" si="245"/>
        <v>351000</v>
      </c>
      <c r="G410" s="8"/>
      <c r="H410" s="69">
        <v>0.32</v>
      </c>
      <c r="I410" s="8">
        <f t="shared" si="246"/>
        <v>4028544.0000000005</v>
      </c>
      <c r="J410" s="6">
        <v>0.25</v>
      </c>
      <c r="K410" s="11">
        <f>0.25*2340000</f>
        <v>585000</v>
      </c>
      <c r="L410" s="8"/>
      <c r="M410" s="8">
        <f t="shared" si="247"/>
        <v>199412928.00000003</v>
      </c>
      <c r="N410" s="14">
        <f t="shared" si="248"/>
        <v>805</v>
      </c>
      <c r="O410" s="14">
        <v>35</v>
      </c>
      <c r="P410" s="13">
        <f t="shared" si="249"/>
        <v>166733.21739130438</v>
      </c>
      <c r="Q410" s="14">
        <v>0.2</v>
      </c>
      <c r="R410" s="6">
        <f>394-51</f>
        <v>343</v>
      </c>
      <c r="S410" s="8">
        <f t="shared" si="250"/>
        <v>11437898.713043481</v>
      </c>
      <c r="T410" s="57"/>
    </row>
    <row r="411" spans="1:20" ht="18" customHeight="1" x14ac:dyDescent="0.2">
      <c r="A411" s="6">
        <v>10</v>
      </c>
      <c r="B411" s="58" t="s">
        <v>343</v>
      </c>
      <c r="C411" s="7">
        <v>4.68</v>
      </c>
      <c r="D411" s="8">
        <f t="shared" si="244"/>
        <v>10951200</v>
      </c>
      <c r="E411" s="103"/>
      <c r="F411" s="8"/>
      <c r="G411" s="8"/>
      <c r="H411" s="69">
        <v>0.21</v>
      </c>
      <c r="I411" s="8">
        <f t="shared" si="246"/>
        <v>2299752</v>
      </c>
      <c r="J411" s="5"/>
      <c r="K411" s="11"/>
      <c r="L411" s="8"/>
      <c r="M411" s="8">
        <f t="shared" si="247"/>
        <v>159011424</v>
      </c>
      <c r="N411" s="14">
        <f t="shared" si="248"/>
        <v>805</v>
      </c>
      <c r="O411" s="14">
        <v>35</v>
      </c>
      <c r="P411" s="13">
        <f t="shared" si="249"/>
        <v>132952.69565217392</v>
      </c>
      <c r="Q411" s="14">
        <v>0.2</v>
      </c>
      <c r="R411" s="6">
        <v>65</v>
      </c>
      <c r="S411" s="8">
        <f t="shared" si="250"/>
        <v>1728385.0434782612</v>
      </c>
      <c r="T411" s="57"/>
    </row>
    <row r="412" spans="1:20" ht="18" customHeight="1" x14ac:dyDescent="0.2">
      <c r="A412" s="6">
        <v>11</v>
      </c>
      <c r="B412" s="58" t="s">
        <v>344</v>
      </c>
      <c r="C412" s="7">
        <v>3</v>
      </c>
      <c r="D412" s="8">
        <f t="shared" si="244"/>
        <v>7020000</v>
      </c>
      <c r="E412" s="7"/>
      <c r="F412" s="8"/>
      <c r="G412" s="8"/>
      <c r="H412" s="69">
        <v>0.06</v>
      </c>
      <c r="I412" s="8">
        <f t="shared" si="246"/>
        <v>421200</v>
      </c>
      <c r="J412" s="5"/>
      <c r="K412" s="11"/>
      <c r="L412" s="8"/>
      <c r="M412" s="8">
        <f t="shared" si="247"/>
        <v>89294400</v>
      </c>
      <c r="N412" s="14">
        <f t="shared" si="248"/>
        <v>805</v>
      </c>
      <c r="O412" s="14">
        <v>35</v>
      </c>
      <c r="P412" s="13">
        <f t="shared" si="249"/>
        <v>74660.869565217406</v>
      </c>
      <c r="Q412" s="14">
        <v>0.2</v>
      </c>
      <c r="R412" s="6">
        <v>65</v>
      </c>
      <c r="S412" s="8">
        <f t="shared" si="250"/>
        <v>970591.30434782628</v>
      </c>
      <c r="T412" s="57"/>
    </row>
    <row r="413" spans="1:20" ht="18" customHeight="1" x14ac:dyDescent="0.2">
      <c r="A413" s="6">
        <v>12</v>
      </c>
      <c r="B413" s="58" t="s">
        <v>345</v>
      </c>
      <c r="C413" s="7">
        <v>4</v>
      </c>
      <c r="D413" s="8">
        <f t="shared" si="244"/>
        <v>9360000</v>
      </c>
      <c r="E413" s="103"/>
      <c r="F413" s="8"/>
      <c r="G413" s="8"/>
      <c r="H413" s="69">
        <v>0.17</v>
      </c>
      <c r="I413" s="8">
        <f t="shared" si="246"/>
        <v>1591200</v>
      </c>
      <c r="J413" s="5"/>
      <c r="K413" s="11"/>
      <c r="L413" s="8"/>
      <c r="M413" s="8">
        <f t="shared" si="247"/>
        <v>131414400</v>
      </c>
      <c r="N413" s="14">
        <f t="shared" si="248"/>
        <v>805</v>
      </c>
      <c r="O413" s="14">
        <v>35</v>
      </c>
      <c r="P413" s="13">
        <f t="shared" si="249"/>
        <v>109878.26086956523</v>
      </c>
      <c r="Q413" s="14">
        <v>0.2</v>
      </c>
      <c r="R413" s="6">
        <v>16</v>
      </c>
      <c r="S413" s="8">
        <f t="shared" si="250"/>
        <v>351610.43478260876</v>
      </c>
      <c r="T413" s="57"/>
    </row>
    <row r="414" spans="1:20" ht="18" customHeight="1" x14ac:dyDescent="0.2">
      <c r="A414" s="6">
        <v>13</v>
      </c>
      <c r="B414" s="58" t="s">
        <v>346</v>
      </c>
      <c r="C414" s="7">
        <v>5.36</v>
      </c>
      <c r="D414" s="8">
        <f t="shared" si="244"/>
        <v>12542400</v>
      </c>
      <c r="E414" s="103"/>
      <c r="F414" s="8"/>
      <c r="G414" s="8"/>
      <c r="H414" s="69">
        <v>0.27</v>
      </c>
      <c r="I414" s="8">
        <f t="shared" si="246"/>
        <v>3386448</v>
      </c>
      <c r="J414" s="5"/>
      <c r="K414" s="11"/>
      <c r="L414" s="8"/>
      <c r="M414" s="8">
        <f t="shared" si="247"/>
        <v>191146176</v>
      </c>
      <c r="N414" s="14">
        <f t="shared" ref="N414:N430" si="251">19*O414</f>
        <v>703</v>
      </c>
      <c r="O414" s="14">
        <v>37</v>
      </c>
      <c r="P414" s="13">
        <f t="shared" si="249"/>
        <v>193467.78947368421</v>
      </c>
      <c r="Q414" s="14">
        <v>0.2</v>
      </c>
      <c r="R414" s="6">
        <f>282-(4*17)</f>
        <v>214</v>
      </c>
      <c r="S414" s="8">
        <f t="shared" si="250"/>
        <v>8280421.3894736841</v>
      </c>
      <c r="T414" s="57"/>
    </row>
    <row r="415" spans="1:20" ht="18" customHeight="1" x14ac:dyDescent="0.2">
      <c r="A415" s="6">
        <v>14</v>
      </c>
      <c r="B415" s="58" t="s">
        <v>347</v>
      </c>
      <c r="C415" s="7">
        <v>5.0199999999999996</v>
      </c>
      <c r="D415" s="8">
        <f t="shared" si="244"/>
        <v>11746799.999999998</v>
      </c>
      <c r="E415" s="7">
        <v>0.55000000000000004</v>
      </c>
      <c r="F415" s="8">
        <f t="shared" si="245"/>
        <v>1287000</v>
      </c>
      <c r="G415" s="8"/>
      <c r="H415" s="69">
        <v>0.21</v>
      </c>
      <c r="I415" s="8">
        <f t="shared" si="246"/>
        <v>2737097.9999999995</v>
      </c>
      <c r="J415" s="5"/>
      <c r="K415" s="11"/>
      <c r="L415" s="8"/>
      <c r="M415" s="8">
        <f t="shared" si="247"/>
        <v>189250775.99999997</v>
      </c>
      <c r="N415" s="14">
        <f t="shared" si="251"/>
        <v>703</v>
      </c>
      <c r="O415" s="14">
        <v>37</v>
      </c>
      <c r="P415" s="13">
        <f t="shared" si="249"/>
        <v>191549.36842105258</v>
      </c>
      <c r="Q415" s="14">
        <v>0.2</v>
      </c>
      <c r="R415" s="6">
        <v>12</v>
      </c>
      <c r="S415" s="8">
        <f t="shared" si="250"/>
        <v>459718.48421052622</v>
      </c>
      <c r="T415" s="57"/>
    </row>
    <row r="416" spans="1:20" ht="18" customHeight="1" x14ac:dyDescent="0.2">
      <c r="A416" s="6">
        <v>15</v>
      </c>
      <c r="B416" s="58" t="s">
        <v>348</v>
      </c>
      <c r="C416" s="7">
        <v>4.68</v>
      </c>
      <c r="D416" s="8">
        <f t="shared" si="244"/>
        <v>10951200</v>
      </c>
      <c r="E416" s="7">
        <v>0.15</v>
      </c>
      <c r="F416" s="8">
        <f t="shared" si="245"/>
        <v>351000</v>
      </c>
      <c r="G416" s="8"/>
      <c r="H416" s="69">
        <v>0.21</v>
      </c>
      <c r="I416" s="8">
        <f t="shared" si="246"/>
        <v>2373462</v>
      </c>
      <c r="J416" s="5"/>
      <c r="K416" s="11"/>
      <c r="L416" s="8"/>
      <c r="M416" s="8">
        <f t="shared" si="247"/>
        <v>164107944</v>
      </c>
      <c r="N416" s="14">
        <f t="shared" si="251"/>
        <v>703</v>
      </c>
      <c r="O416" s="14">
        <v>37</v>
      </c>
      <c r="P416" s="13">
        <f t="shared" si="249"/>
        <v>166101.15789473685</v>
      </c>
      <c r="Q416" s="14">
        <v>0.2</v>
      </c>
      <c r="R416" s="6">
        <f>190-(4*17)</f>
        <v>122</v>
      </c>
      <c r="S416" s="8">
        <f t="shared" si="250"/>
        <v>4052868.2526315795</v>
      </c>
      <c r="T416" s="57"/>
    </row>
    <row r="417" spans="1:20" ht="18" customHeight="1" x14ac:dyDescent="0.2">
      <c r="A417" s="6">
        <v>16</v>
      </c>
      <c r="B417" s="58" t="s">
        <v>349</v>
      </c>
      <c r="C417" s="7">
        <v>4</v>
      </c>
      <c r="D417" s="8">
        <f t="shared" si="244"/>
        <v>9360000</v>
      </c>
      <c r="E417" s="103"/>
      <c r="F417" s="8"/>
      <c r="G417" s="8"/>
      <c r="H417" s="69">
        <v>0.17</v>
      </c>
      <c r="I417" s="8">
        <f t="shared" si="246"/>
        <v>1591200</v>
      </c>
      <c r="J417" s="5"/>
      <c r="K417" s="11"/>
      <c r="L417" s="8"/>
      <c r="M417" s="8">
        <f t="shared" si="247"/>
        <v>131414400</v>
      </c>
      <c r="N417" s="14">
        <f t="shared" si="251"/>
        <v>703</v>
      </c>
      <c r="O417" s="14">
        <v>37</v>
      </c>
      <c r="P417" s="13">
        <f t="shared" si="249"/>
        <v>133010.5263157895</v>
      </c>
      <c r="Q417" s="14">
        <v>0.2</v>
      </c>
      <c r="R417" s="6">
        <v>198</v>
      </c>
      <c r="S417" s="8">
        <f t="shared" si="250"/>
        <v>5267216.8421052638</v>
      </c>
      <c r="T417" s="57"/>
    </row>
    <row r="418" spans="1:20" ht="18" customHeight="1" x14ac:dyDescent="0.2">
      <c r="A418" s="6">
        <v>17</v>
      </c>
      <c r="B418" s="58" t="s">
        <v>350</v>
      </c>
      <c r="C418" s="7">
        <v>4.34</v>
      </c>
      <c r="D418" s="8">
        <f t="shared" si="244"/>
        <v>10155600</v>
      </c>
      <c r="E418" s="7"/>
      <c r="F418" s="8"/>
      <c r="G418" s="8"/>
      <c r="H418" s="69">
        <v>0.17</v>
      </c>
      <c r="I418" s="8">
        <f t="shared" si="246"/>
        <v>1726452.0000000002</v>
      </c>
      <c r="J418" s="5"/>
      <c r="K418" s="11"/>
      <c r="L418" s="8"/>
      <c r="M418" s="8">
        <f t="shared" si="247"/>
        <v>142584624</v>
      </c>
      <c r="N418" s="14">
        <f t="shared" si="251"/>
        <v>703</v>
      </c>
      <c r="O418" s="14">
        <v>37</v>
      </c>
      <c r="P418" s="13">
        <f t="shared" si="249"/>
        <v>144316.4210526316</v>
      </c>
      <c r="Q418" s="14">
        <v>0.2</v>
      </c>
      <c r="R418" s="6">
        <f>207-(4*17)</f>
        <v>139</v>
      </c>
      <c r="S418" s="8">
        <f t="shared" si="250"/>
        <v>4011996.5052631591</v>
      </c>
      <c r="T418" s="57"/>
    </row>
    <row r="419" spans="1:20" ht="18" customHeight="1" x14ac:dyDescent="0.2">
      <c r="A419" s="6">
        <v>18</v>
      </c>
      <c r="B419" s="58" t="s">
        <v>351</v>
      </c>
      <c r="C419" s="7">
        <v>5.36</v>
      </c>
      <c r="D419" s="8">
        <f t="shared" si="244"/>
        <v>12542400</v>
      </c>
      <c r="E419" s="103"/>
      <c r="F419" s="8"/>
      <c r="G419" s="8"/>
      <c r="H419" s="69">
        <v>0.27</v>
      </c>
      <c r="I419" s="8">
        <f t="shared" si="246"/>
        <v>3386448</v>
      </c>
      <c r="J419" s="5"/>
      <c r="K419" s="11"/>
      <c r="L419" s="8"/>
      <c r="M419" s="8">
        <f t="shared" si="247"/>
        <v>191146176</v>
      </c>
      <c r="N419" s="14">
        <f t="shared" si="251"/>
        <v>703</v>
      </c>
      <c r="O419" s="14">
        <v>37</v>
      </c>
      <c r="P419" s="13">
        <f t="shared" si="249"/>
        <v>193467.78947368421</v>
      </c>
      <c r="Q419" s="14">
        <v>0.2</v>
      </c>
      <c r="R419" s="6">
        <v>92</v>
      </c>
      <c r="S419" s="8">
        <f t="shared" si="250"/>
        <v>3559807.3263157895</v>
      </c>
      <c r="T419" s="57"/>
    </row>
    <row r="420" spans="1:20" ht="18" customHeight="1" x14ac:dyDescent="0.2">
      <c r="A420" s="6">
        <v>19</v>
      </c>
      <c r="B420" s="58" t="s">
        <v>352</v>
      </c>
      <c r="C420" s="7">
        <v>4.34</v>
      </c>
      <c r="D420" s="8">
        <f t="shared" si="244"/>
        <v>10155600</v>
      </c>
      <c r="E420" s="7"/>
      <c r="F420" s="8"/>
      <c r="G420" s="8"/>
      <c r="H420" s="69">
        <v>0.17</v>
      </c>
      <c r="I420" s="8">
        <f t="shared" si="246"/>
        <v>1726452.0000000002</v>
      </c>
      <c r="J420" s="5"/>
      <c r="K420" s="11"/>
      <c r="L420" s="8"/>
      <c r="M420" s="8">
        <f t="shared" si="247"/>
        <v>142584624</v>
      </c>
      <c r="N420" s="14">
        <f t="shared" si="251"/>
        <v>703</v>
      </c>
      <c r="O420" s="14">
        <v>37</v>
      </c>
      <c r="P420" s="13">
        <f t="shared" si="249"/>
        <v>144316.4210526316</v>
      </c>
      <c r="Q420" s="14">
        <v>0.2</v>
      </c>
      <c r="R420" s="6">
        <v>50</v>
      </c>
      <c r="S420" s="8">
        <f t="shared" si="250"/>
        <v>1443164.2105263162</v>
      </c>
      <c r="T420" s="57"/>
    </row>
    <row r="421" spans="1:20" ht="18" customHeight="1" x14ac:dyDescent="0.2">
      <c r="A421" s="6">
        <v>20</v>
      </c>
      <c r="B421" s="58" t="s">
        <v>259</v>
      </c>
      <c r="C421" s="7">
        <v>5.0199999999999996</v>
      </c>
      <c r="D421" s="8">
        <f t="shared" si="244"/>
        <v>11746799.999999998</v>
      </c>
      <c r="E421" s="7">
        <v>0.15</v>
      </c>
      <c r="F421" s="8">
        <f t="shared" si="245"/>
        <v>351000</v>
      </c>
      <c r="G421" s="8"/>
      <c r="H421" s="69">
        <v>0.21</v>
      </c>
      <c r="I421" s="8">
        <f t="shared" si="246"/>
        <v>2540537.9999999995</v>
      </c>
      <c r="J421" s="5"/>
      <c r="K421" s="11"/>
      <c r="L421" s="8"/>
      <c r="M421" s="8">
        <f t="shared" si="247"/>
        <v>175660055.99999997</v>
      </c>
      <c r="N421" s="14">
        <f t="shared" si="251"/>
        <v>703</v>
      </c>
      <c r="O421" s="14">
        <v>37</v>
      </c>
      <c r="P421" s="13">
        <f t="shared" si="249"/>
        <v>177793.5789473684</v>
      </c>
      <c r="Q421" s="14">
        <v>0.2</v>
      </c>
      <c r="R421" s="6">
        <v>133</v>
      </c>
      <c r="S421" s="8">
        <f t="shared" si="250"/>
        <v>4729309.1999999993</v>
      </c>
      <c r="T421" s="57"/>
    </row>
    <row r="422" spans="1:20" ht="18" customHeight="1" x14ac:dyDescent="0.2">
      <c r="A422" s="6">
        <v>21</v>
      </c>
      <c r="B422" s="58" t="s">
        <v>353</v>
      </c>
      <c r="C422" s="7">
        <v>4.34</v>
      </c>
      <c r="D422" s="8">
        <f t="shared" si="244"/>
        <v>10155600</v>
      </c>
      <c r="E422" s="7">
        <v>0.2</v>
      </c>
      <c r="F422" s="8">
        <f t="shared" si="245"/>
        <v>468000</v>
      </c>
      <c r="G422" s="8"/>
      <c r="H422" s="69">
        <v>0.16</v>
      </c>
      <c r="I422" s="8">
        <f t="shared" si="246"/>
        <v>1699776</v>
      </c>
      <c r="J422" s="5"/>
      <c r="K422" s="11"/>
      <c r="L422" s="8"/>
      <c r="M422" s="8">
        <f t="shared" si="247"/>
        <v>147880512</v>
      </c>
      <c r="N422" s="14">
        <f t="shared" si="251"/>
        <v>703</v>
      </c>
      <c r="O422" s="14">
        <v>37</v>
      </c>
      <c r="P422" s="13">
        <f t="shared" si="249"/>
        <v>149676.63157894736</v>
      </c>
      <c r="Q422" s="14">
        <v>0.2</v>
      </c>
      <c r="R422" s="6">
        <v>130</v>
      </c>
      <c r="S422" s="8">
        <f t="shared" si="250"/>
        <v>3891592.4210526315</v>
      </c>
      <c r="T422" s="57"/>
    </row>
    <row r="423" spans="1:20" ht="18" customHeight="1" x14ac:dyDescent="0.2">
      <c r="A423" s="6">
        <v>22</v>
      </c>
      <c r="B423" s="58" t="s">
        <v>354</v>
      </c>
      <c r="C423" s="7">
        <v>5.0199999999999996</v>
      </c>
      <c r="D423" s="8">
        <f t="shared" si="244"/>
        <v>11746799.999999998</v>
      </c>
      <c r="E423" s="103"/>
      <c r="F423" s="8">
        <f t="shared" si="245"/>
        <v>0</v>
      </c>
      <c r="G423" s="8"/>
      <c r="H423" s="69">
        <v>0.27</v>
      </c>
      <c r="I423" s="8">
        <f t="shared" si="246"/>
        <v>3171635.9999999995</v>
      </c>
      <c r="J423" s="5"/>
      <c r="K423" s="11"/>
      <c r="L423" s="8"/>
      <c r="M423" s="8">
        <f t="shared" si="247"/>
        <v>179021231.99999997</v>
      </c>
      <c r="N423" s="14">
        <f t="shared" si="251"/>
        <v>703</v>
      </c>
      <c r="O423" s="14">
        <v>37</v>
      </c>
      <c r="P423" s="13">
        <f t="shared" si="249"/>
        <v>181195.5789473684</v>
      </c>
      <c r="Q423" s="14">
        <v>0.2</v>
      </c>
      <c r="R423" s="6">
        <v>80</v>
      </c>
      <c r="S423" s="8">
        <f t="shared" si="250"/>
        <v>2899129.2631578948</v>
      </c>
      <c r="T423" s="57"/>
    </row>
    <row r="424" spans="1:20" ht="18" customHeight="1" x14ac:dyDescent="0.2">
      <c r="A424" s="6">
        <v>23</v>
      </c>
      <c r="B424" s="58" t="s">
        <v>355</v>
      </c>
      <c r="C424" s="7">
        <v>4</v>
      </c>
      <c r="D424" s="8">
        <f t="shared" si="244"/>
        <v>9360000</v>
      </c>
      <c r="E424" s="103"/>
      <c r="F424" s="8">
        <f t="shared" si="245"/>
        <v>0</v>
      </c>
      <c r="G424" s="8"/>
      <c r="H424" s="69">
        <v>0.16</v>
      </c>
      <c r="I424" s="8">
        <f t="shared" si="246"/>
        <v>1497600</v>
      </c>
      <c r="J424" s="5"/>
      <c r="K424" s="11"/>
      <c r="L424" s="8"/>
      <c r="M424" s="8">
        <f t="shared" si="247"/>
        <v>130291200</v>
      </c>
      <c r="N424" s="14">
        <f t="shared" si="251"/>
        <v>703</v>
      </c>
      <c r="O424" s="14">
        <v>37</v>
      </c>
      <c r="P424" s="13">
        <f t="shared" si="249"/>
        <v>131873.68421052632</v>
      </c>
      <c r="Q424" s="14">
        <v>0.2</v>
      </c>
      <c r="R424" s="6">
        <v>133</v>
      </c>
      <c r="S424" s="8">
        <f t="shared" si="250"/>
        <v>3507840.0000000005</v>
      </c>
      <c r="T424" s="57"/>
    </row>
    <row r="425" spans="1:20" ht="18" customHeight="1" x14ac:dyDescent="0.2">
      <c r="A425" s="6">
        <v>24</v>
      </c>
      <c r="B425" s="58" t="s">
        <v>356</v>
      </c>
      <c r="C425" s="7">
        <v>4.68</v>
      </c>
      <c r="D425" s="8">
        <f t="shared" si="244"/>
        <v>10951200</v>
      </c>
      <c r="E425" s="103"/>
      <c r="F425" s="8">
        <f t="shared" si="245"/>
        <v>0</v>
      </c>
      <c r="G425" s="8"/>
      <c r="H425" s="69">
        <v>0.21</v>
      </c>
      <c r="I425" s="8">
        <f t="shared" si="246"/>
        <v>2299752</v>
      </c>
      <c r="J425" s="5"/>
      <c r="K425" s="11"/>
      <c r="L425" s="8"/>
      <c r="M425" s="8">
        <f t="shared" si="247"/>
        <v>159011424</v>
      </c>
      <c r="N425" s="14">
        <f t="shared" si="251"/>
        <v>703</v>
      </c>
      <c r="O425" s="14">
        <v>37</v>
      </c>
      <c r="P425" s="13">
        <f t="shared" si="249"/>
        <v>160942.73684210528</v>
      </c>
      <c r="Q425" s="14">
        <v>0.2</v>
      </c>
      <c r="R425" s="6">
        <v>70</v>
      </c>
      <c r="S425" s="8">
        <f t="shared" si="250"/>
        <v>2253198.3157894742</v>
      </c>
      <c r="T425" s="57"/>
    </row>
    <row r="426" spans="1:20" ht="18" customHeight="1" x14ac:dyDescent="0.2">
      <c r="A426" s="6">
        <v>25</v>
      </c>
      <c r="B426" s="58" t="s">
        <v>357</v>
      </c>
      <c r="C426" s="7">
        <v>4.34</v>
      </c>
      <c r="D426" s="8">
        <f t="shared" si="244"/>
        <v>10155600</v>
      </c>
      <c r="E426" s="147"/>
      <c r="F426" s="8">
        <f t="shared" si="245"/>
        <v>0</v>
      </c>
      <c r="G426" s="8"/>
      <c r="H426" s="69">
        <v>0.17</v>
      </c>
      <c r="I426" s="8">
        <f t="shared" si="246"/>
        <v>1726452.0000000002</v>
      </c>
      <c r="J426" s="5"/>
      <c r="K426" s="11"/>
      <c r="L426" s="8"/>
      <c r="M426" s="8">
        <f t="shared" si="247"/>
        <v>142584624</v>
      </c>
      <c r="N426" s="14">
        <f t="shared" si="251"/>
        <v>703</v>
      </c>
      <c r="O426" s="14">
        <v>37</v>
      </c>
      <c r="P426" s="13">
        <f t="shared" si="249"/>
        <v>144316.4210526316</v>
      </c>
      <c r="Q426" s="14">
        <v>0.2</v>
      </c>
      <c r="R426" s="6">
        <v>68</v>
      </c>
      <c r="S426" s="8">
        <f t="shared" si="250"/>
        <v>1962703.3263157899</v>
      </c>
      <c r="T426" s="57"/>
    </row>
    <row r="427" spans="1:20" ht="18" customHeight="1" x14ac:dyDescent="0.2">
      <c r="A427" s="6">
        <v>26</v>
      </c>
      <c r="B427" s="58" t="s">
        <v>358</v>
      </c>
      <c r="C427" s="7">
        <v>4.68</v>
      </c>
      <c r="D427" s="8">
        <f t="shared" si="244"/>
        <v>10951200</v>
      </c>
      <c r="E427" s="147"/>
      <c r="F427" s="8">
        <f t="shared" si="245"/>
        <v>0</v>
      </c>
      <c r="G427" s="8"/>
      <c r="H427" s="69">
        <v>0.21</v>
      </c>
      <c r="I427" s="8">
        <f t="shared" si="246"/>
        <v>2299752</v>
      </c>
      <c r="J427" s="5"/>
      <c r="K427" s="11"/>
      <c r="L427" s="8"/>
      <c r="M427" s="8">
        <f t="shared" si="247"/>
        <v>159011424</v>
      </c>
      <c r="N427" s="14">
        <f t="shared" si="251"/>
        <v>703</v>
      </c>
      <c r="O427" s="14">
        <v>37</v>
      </c>
      <c r="P427" s="13">
        <f t="shared" si="249"/>
        <v>160942.73684210528</v>
      </c>
      <c r="Q427" s="14">
        <v>0.2</v>
      </c>
      <c r="R427" s="6">
        <v>106</v>
      </c>
      <c r="S427" s="8">
        <f t="shared" si="250"/>
        <v>3411986.0210526325</v>
      </c>
      <c r="T427" s="57"/>
    </row>
    <row r="428" spans="1:20" ht="18" customHeight="1" x14ac:dyDescent="0.2">
      <c r="A428" s="6">
        <v>27</v>
      </c>
      <c r="B428" s="58" t="s">
        <v>345</v>
      </c>
      <c r="C428" s="7">
        <v>4</v>
      </c>
      <c r="D428" s="8">
        <f t="shared" si="244"/>
        <v>9360000</v>
      </c>
      <c r="E428" s="7"/>
      <c r="F428" s="8">
        <f t="shared" si="245"/>
        <v>0</v>
      </c>
      <c r="G428" s="8"/>
      <c r="H428" s="69">
        <v>0.17</v>
      </c>
      <c r="I428" s="8">
        <f t="shared" si="246"/>
        <v>1591200</v>
      </c>
      <c r="J428" s="5"/>
      <c r="K428" s="11"/>
      <c r="L428" s="8"/>
      <c r="M428" s="8">
        <f t="shared" si="247"/>
        <v>131414400</v>
      </c>
      <c r="N428" s="14">
        <f t="shared" si="251"/>
        <v>703</v>
      </c>
      <c r="O428" s="14">
        <v>37</v>
      </c>
      <c r="P428" s="13">
        <f t="shared" si="249"/>
        <v>133010.5263157895</v>
      </c>
      <c r="Q428" s="14">
        <v>0.2</v>
      </c>
      <c r="R428" s="6">
        <v>68</v>
      </c>
      <c r="S428" s="8">
        <f t="shared" si="250"/>
        <v>1808943.1578947373</v>
      </c>
      <c r="T428" s="57"/>
    </row>
    <row r="429" spans="1:20" ht="18" customHeight="1" x14ac:dyDescent="0.2">
      <c r="A429" s="6">
        <v>28</v>
      </c>
      <c r="B429" s="58" t="s">
        <v>359</v>
      </c>
      <c r="C429" s="7">
        <v>2.67</v>
      </c>
      <c r="D429" s="8">
        <f t="shared" si="244"/>
        <v>6247800</v>
      </c>
      <c r="E429" s="147"/>
      <c r="F429" s="8">
        <f t="shared" si="245"/>
        <v>0</v>
      </c>
      <c r="G429" s="8"/>
      <c r="H429" s="69">
        <v>7.0000000000000007E-2</v>
      </c>
      <c r="I429" s="8">
        <f t="shared" si="246"/>
        <v>437346.00000000006</v>
      </c>
      <c r="J429" s="5"/>
      <c r="K429" s="11"/>
      <c r="L429" s="8"/>
      <c r="M429" s="8">
        <f t="shared" si="247"/>
        <v>80221752</v>
      </c>
      <c r="N429" s="14">
        <f t="shared" si="251"/>
        <v>703</v>
      </c>
      <c r="O429" s="14">
        <v>37</v>
      </c>
      <c r="P429" s="13">
        <f t="shared" si="249"/>
        <v>81196.105263157893</v>
      </c>
      <c r="Q429" s="14">
        <v>0.2</v>
      </c>
      <c r="R429" s="6">
        <v>70</v>
      </c>
      <c r="S429" s="8">
        <f t="shared" si="250"/>
        <v>1136745.4736842106</v>
      </c>
      <c r="T429" s="57"/>
    </row>
    <row r="430" spans="1:20" ht="18" customHeight="1" x14ac:dyDescent="0.2">
      <c r="A430" s="6">
        <v>29</v>
      </c>
      <c r="B430" s="58" t="s">
        <v>360</v>
      </c>
      <c r="C430" s="7">
        <v>3.66</v>
      </c>
      <c r="D430" s="8">
        <f t="shared" si="244"/>
        <v>8564400</v>
      </c>
      <c r="E430" s="7"/>
      <c r="F430" s="8">
        <f t="shared" si="245"/>
        <v>0</v>
      </c>
      <c r="G430" s="8"/>
      <c r="H430" s="69"/>
      <c r="I430" s="8"/>
      <c r="J430" s="5"/>
      <c r="K430" s="11"/>
      <c r="L430" s="8"/>
      <c r="M430" s="8">
        <f t="shared" si="247"/>
        <v>102772800</v>
      </c>
      <c r="N430" s="14">
        <f t="shared" si="251"/>
        <v>703</v>
      </c>
      <c r="O430" s="14">
        <v>37</v>
      </c>
      <c r="P430" s="13">
        <f t="shared" si="249"/>
        <v>104021.05263157895</v>
      </c>
      <c r="Q430" s="14">
        <v>0.2</v>
      </c>
      <c r="R430" s="6">
        <v>60</v>
      </c>
      <c r="S430" s="8">
        <f t="shared" si="250"/>
        <v>1248252.6315789474</v>
      </c>
      <c r="T430" s="57"/>
    </row>
    <row r="431" spans="1:20" ht="18" customHeight="1" x14ac:dyDescent="0.2">
      <c r="A431" s="46"/>
      <c r="B431" s="62"/>
      <c r="C431" s="126"/>
      <c r="D431" s="52"/>
      <c r="E431" s="152"/>
      <c r="F431" s="52"/>
      <c r="G431" s="52"/>
      <c r="H431" s="52"/>
      <c r="I431" s="52"/>
      <c r="J431" s="52"/>
      <c r="K431" s="98"/>
      <c r="L431" s="52"/>
      <c r="M431" s="52"/>
      <c r="N431" s="52"/>
      <c r="O431" s="52"/>
      <c r="P431" s="52"/>
      <c r="Q431" s="141"/>
      <c r="R431" s="52"/>
      <c r="S431" s="52"/>
      <c r="T431" s="52"/>
    </row>
    <row r="432" spans="1:20" ht="18" customHeight="1" x14ac:dyDescent="0.2">
      <c r="A432" s="46"/>
      <c r="B432" s="62" t="s">
        <v>447</v>
      </c>
      <c r="C432" s="126">
        <f>SUM(C433:C464)</f>
        <v>142.72000000000003</v>
      </c>
      <c r="D432" s="52">
        <f>SUM(D433:D464)</f>
        <v>333964800</v>
      </c>
      <c r="E432" s="152">
        <f>SUM(E433:E464)</f>
        <v>1.7499999999999998</v>
      </c>
      <c r="F432" s="52">
        <f>SUM(F433:F464)</f>
        <v>4095000</v>
      </c>
      <c r="G432" s="52"/>
      <c r="H432" s="52"/>
      <c r="I432" s="52">
        <f>SUM(I433:I464)</f>
        <v>69430374</v>
      </c>
      <c r="J432" s="52">
        <f t="shared" ref="J432:K432" si="252">SUM(J433:J456)</f>
        <v>0</v>
      </c>
      <c r="K432" s="98">
        <f t="shared" si="252"/>
        <v>0</v>
      </c>
      <c r="L432" s="52"/>
      <c r="M432" s="52">
        <f>SUM(M433:M464)</f>
        <v>4889882088</v>
      </c>
      <c r="N432" s="52">
        <f t="shared" ref="N432:P432" si="253">SUM(N433:N464)</f>
        <v>22496</v>
      </c>
      <c r="O432" s="52">
        <f t="shared" si="253"/>
        <v>1184</v>
      </c>
      <c r="P432" s="52">
        <f t="shared" si="253"/>
        <v>4949273.3684210535</v>
      </c>
      <c r="Q432" s="141"/>
      <c r="R432" s="52">
        <f>SUM(R433:R464)</f>
        <v>2405</v>
      </c>
      <c r="S432" s="52">
        <f>SUM(S433:S464)</f>
        <v>71768983.642105281</v>
      </c>
      <c r="T432" s="52"/>
    </row>
    <row r="433" spans="1:20" ht="18" customHeight="1" x14ac:dyDescent="0.2">
      <c r="A433" s="6">
        <v>1</v>
      </c>
      <c r="B433" s="2" t="s">
        <v>361</v>
      </c>
      <c r="C433" s="3">
        <v>5.36</v>
      </c>
      <c r="D433" s="8">
        <f t="shared" ref="D433:D464" si="254">2340000*C433</f>
        <v>12542400</v>
      </c>
      <c r="E433" s="3">
        <v>0.55000000000000004</v>
      </c>
      <c r="F433" s="8">
        <f t="shared" ref="F433:F462" si="255">(E433*2340000)</f>
        <v>1287000</v>
      </c>
      <c r="G433" s="8"/>
      <c r="H433" s="4">
        <v>0.23</v>
      </c>
      <c r="I433" s="8">
        <f t="shared" ref="I433:I464" si="256">(D433+F433+K433)*H433</f>
        <v>3180762</v>
      </c>
      <c r="J433" s="5"/>
      <c r="K433" s="11"/>
      <c r="L433" s="8"/>
      <c r="M433" s="8">
        <f t="shared" ref="M433:M464" si="257">(D433+F433+G433+I433+K433)*12</f>
        <v>204121944</v>
      </c>
      <c r="N433" s="12">
        <f t="shared" ref="N433:N464" si="258">19*O433</f>
        <v>703</v>
      </c>
      <c r="O433" s="12">
        <v>37</v>
      </c>
      <c r="P433" s="13">
        <f t="shared" ref="P433:P464" si="259">((M433/N433)*(O433/52))</f>
        <v>206601.15789473685</v>
      </c>
      <c r="Q433" s="14">
        <v>0.2</v>
      </c>
      <c r="R433" s="173">
        <v>18</v>
      </c>
      <c r="S433" s="1">
        <f t="shared" ref="S433:S464" si="260">(P433*Q433*R433)</f>
        <v>743764.16842105275</v>
      </c>
      <c r="T433" s="103"/>
    </row>
    <row r="434" spans="1:20" ht="18" customHeight="1" x14ac:dyDescent="0.2">
      <c r="A434" s="6">
        <v>2</v>
      </c>
      <c r="B434" s="2" t="s">
        <v>362</v>
      </c>
      <c r="C434" s="3">
        <v>5.36</v>
      </c>
      <c r="D434" s="8">
        <f t="shared" si="254"/>
        <v>12542400</v>
      </c>
      <c r="E434" s="3">
        <v>0.45</v>
      </c>
      <c r="F434" s="8">
        <f t="shared" si="255"/>
        <v>1053000</v>
      </c>
      <c r="G434" s="8"/>
      <c r="H434" s="4">
        <v>0.28000000000000003</v>
      </c>
      <c r="I434" s="8">
        <f t="shared" si="256"/>
        <v>3806712.0000000005</v>
      </c>
      <c r="J434" s="5"/>
      <c r="K434" s="11"/>
      <c r="L434" s="8"/>
      <c r="M434" s="8">
        <f t="shared" si="257"/>
        <v>208825344</v>
      </c>
      <c r="N434" s="12">
        <f t="shared" si="258"/>
        <v>703</v>
      </c>
      <c r="O434" s="12">
        <v>37</v>
      </c>
      <c r="P434" s="13">
        <f t="shared" si="259"/>
        <v>211361.68421052632</v>
      </c>
      <c r="Q434" s="14">
        <v>0.2</v>
      </c>
      <c r="R434" s="173">
        <v>26</v>
      </c>
      <c r="S434" s="1">
        <f t="shared" si="260"/>
        <v>1099080.7578947369</v>
      </c>
      <c r="T434" s="103"/>
    </row>
    <row r="435" spans="1:20" ht="18" customHeight="1" x14ac:dyDescent="0.2">
      <c r="A435" s="6">
        <v>3</v>
      </c>
      <c r="B435" s="2" t="s">
        <v>363</v>
      </c>
      <c r="C435" s="3">
        <v>5.36</v>
      </c>
      <c r="D435" s="8">
        <f t="shared" si="254"/>
        <v>12542400</v>
      </c>
      <c r="E435" s="3">
        <v>0.2</v>
      </c>
      <c r="F435" s="8">
        <f t="shared" si="255"/>
        <v>468000</v>
      </c>
      <c r="G435" s="8"/>
      <c r="H435" s="4">
        <v>0.31</v>
      </c>
      <c r="I435" s="8">
        <f t="shared" si="256"/>
        <v>4033224</v>
      </c>
      <c r="J435" s="5"/>
      <c r="K435" s="11"/>
      <c r="L435" s="8"/>
      <c r="M435" s="8">
        <f t="shared" si="257"/>
        <v>204523488</v>
      </c>
      <c r="N435" s="12">
        <f t="shared" si="258"/>
        <v>703</v>
      </c>
      <c r="O435" s="12">
        <v>37</v>
      </c>
      <c r="P435" s="13">
        <f t="shared" si="259"/>
        <v>207007.5789473684</v>
      </c>
      <c r="Q435" s="14">
        <v>0.2</v>
      </c>
      <c r="R435" s="173">
        <v>45</v>
      </c>
      <c r="S435" s="1">
        <f t="shared" si="260"/>
        <v>1863068.2105263157</v>
      </c>
      <c r="T435" s="103"/>
    </row>
    <row r="436" spans="1:20" ht="18" customHeight="1" x14ac:dyDescent="0.2">
      <c r="A436" s="6">
        <v>4</v>
      </c>
      <c r="B436" s="2" t="s">
        <v>364</v>
      </c>
      <c r="C436" s="3">
        <v>5.7</v>
      </c>
      <c r="D436" s="8">
        <f t="shared" si="254"/>
        <v>13338000</v>
      </c>
      <c r="E436" s="3"/>
      <c r="F436" s="8"/>
      <c r="G436" s="8"/>
      <c r="H436" s="4">
        <v>0.31</v>
      </c>
      <c r="I436" s="8">
        <f t="shared" si="256"/>
        <v>4134780</v>
      </c>
      <c r="J436" s="5"/>
      <c r="K436" s="11"/>
      <c r="L436" s="8"/>
      <c r="M436" s="8">
        <f t="shared" si="257"/>
        <v>209673360</v>
      </c>
      <c r="N436" s="12">
        <f t="shared" si="258"/>
        <v>703</v>
      </c>
      <c r="O436" s="12">
        <v>37</v>
      </c>
      <c r="P436" s="13">
        <f t="shared" si="259"/>
        <v>212220.00000000003</v>
      </c>
      <c r="Q436" s="14">
        <v>0.2</v>
      </c>
      <c r="R436" s="173">
        <v>18</v>
      </c>
      <c r="S436" s="1">
        <f t="shared" si="260"/>
        <v>763992.00000000012</v>
      </c>
      <c r="T436" s="103"/>
    </row>
    <row r="437" spans="1:20" ht="18" customHeight="1" x14ac:dyDescent="0.2">
      <c r="A437" s="6">
        <v>5</v>
      </c>
      <c r="B437" s="2" t="s">
        <v>365</v>
      </c>
      <c r="C437" s="3">
        <v>5.36</v>
      </c>
      <c r="D437" s="8">
        <f t="shared" si="254"/>
        <v>12542400</v>
      </c>
      <c r="E437" s="3">
        <v>0.2</v>
      </c>
      <c r="F437" s="8">
        <f t="shared" si="255"/>
        <v>468000</v>
      </c>
      <c r="G437" s="8"/>
      <c r="H437" s="4">
        <v>0.28999999999999998</v>
      </c>
      <c r="I437" s="8">
        <f t="shared" si="256"/>
        <v>3773015.9999999995</v>
      </c>
      <c r="J437" s="5"/>
      <c r="K437" s="11"/>
      <c r="L437" s="8"/>
      <c r="M437" s="8">
        <f t="shared" si="257"/>
        <v>201400992</v>
      </c>
      <c r="N437" s="12">
        <f t="shared" si="258"/>
        <v>703</v>
      </c>
      <c r="O437" s="12">
        <v>37</v>
      </c>
      <c r="P437" s="13">
        <f t="shared" si="259"/>
        <v>203847.15789473685</v>
      </c>
      <c r="Q437" s="14">
        <v>0.2</v>
      </c>
      <c r="R437" s="173">
        <v>158</v>
      </c>
      <c r="S437" s="1">
        <f t="shared" si="260"/>
        <v>6441570.1894736858</v>
      </c>
      <c r="T437" s="103"/>
    </row>
    <row r="438" spans="1:20" ht="18" customHeight="1" x14ac:dyDescent="0.2">
      <c r="A438" s="6">
        <v>6</v>
      </c>
      <c r="B438" s="2" t="s">
        <v>366</v>
      </c>
      <c r="C438" s="3">
        <v>5.36</v>
      </c>
      <c r="D438" s="8">
        <f t="shared" si="254"/>
        <v>12542400</v>
      </c>
      <c r="E438" s="3"/>
      <c r="F438" s="8"/>
      <c r="G438" s="8"/>
      <c r="H438" s="4">
        <v>0.28999999999999998</v>
      </c>
      <c r="I438" s="8">
        <f t="shared" si="256"/>
        <v>3637295.9999999995</v>
      </c>
      <c r="J438" s="5"/>
      <c r="K438" s="11"/>
      <c r="L438" s="8"/>
      <c r="M438" s="8">
        <f t="shared" si="257"/>
        <v>194156352</v>
      </c>
      <c r="N438" s="12">
        <f t="shared" si="258"/>
        <v>703</v>
      </c>
      <c r="O438" s="12">
        <v>37</v>
      </c>
      <c r="P438" s="13">
        <f t="shared" si="259"/>
        <v>196514.5263157895</v>
      </c>
      <c r="Q438" s="14">
        <v>0.2</v>
      </c>
      <c r="R438" s="173">
        <v>39</v>
      </c>
      <c r="S438" s="1">
        <f t="shared" si="260"/>
        <v>1532813.3052631582</v>
      </c>
      <c r="T438" s="103"/>
    </row>
    <row r="439" spans="1:20" ht="18" customHeight="1" x14ac:dyDescent="0.2">
      <c r="A439" s="6">
        <v>7</v>
      </c>
      <c r="B439" s="2" t="s">
        <v>367</v>
      </c>
      <c r="C439" s="3">
        <v>5.36</v>
      </c>
      <c r="D439" s="8">
        <f t="shared" si="254"/>
        <v>12542400</v>
      </c>
      <c r="E439" s="3"/>
      <c r="F439" s="8"/>
      <c r="G439" s="8"/>
      <c r="H439" s="4">
        <v>0.28999999999999998</v>
      </c>
      <c r="I439" s="8">
        <f t="shared" si="256"/>
        <v>3637295.9999999995</v>
      </c>
      <c r="J439" s="5"/>
      <c r="K439" s="11"/>
      <c r="L439" s="8"/>
      <c r="M439" s="8">
        <f t="shared" si="257"/>
        <v>194156352</v>
      </c>
      <c r="N439" s="12">
        <f t="shared" si="258"/>
        <v>703</v>
      </c>
      <c r="O439" s="12">
        <v>37</v>
      </c>
      <c r="P439" s="13">
        <f t="shared" si="259"/>
        <v>196514.5263157895</v>
      </c>
      <c r="Q439" s="14">
        <v>0.2</v>
      </c>
      <c r="R439" s="173">
        <v>56</v>
      </c>
      <c r="S439" s="1">
        <f t="shared" si="260"/>
        <v>2200962.6947368425</v>
      </c>
      <c r="T439" s="103"/>
    </row>
    <row r="440" spans="1:20" ht="18" customHeight="1" x14ac:dyDescent="0.2">
      <c r="A440" s="6">
        <v>8</v>
      </c>
      <c r="B440" s="2" t="s">
        <v>368</v>
      </c>
      <c r="C440" s="3">
        <v>5.0199999999999996</v>
      </c>
      <c r="D440" s="8">
        <f t="shared" si="254"/>
        <v>11746799.999999998</v>
      </c>
      <c r="E440" s="3"/>
      <c r="F440" s="8"/>
      <c r="G440" s="8"/>
      <c r="H440" s="4">
        <v>0.28000000000000003</v>
      </c>
      <c r="I440" s="8">
        <f t="shared" si="256"/>
        <v>3289104</v>
      </c>
      <c r="J440" s="5"/>
      <c r="K440" s="11"/>
      <c r="L440" s="8"/>
      <c r="M440" s="8">
        <f t="shared" si="257"/>
        <v>180430847.99999997</v>
      </c>
      <c r="N440" s="12">
        <f t="shared" si="258"/>
        <v>703</v>
      </c>
      <c r="O440" s="12">
        <v>37</v>
      </c>
      <c r="P440" s="13">
        <f t="shared" si="259"/>
        <v>182622.31578947368</v>
      </c>
      <c r="Q440" s="14">
        <v>0.2</v>
      </c>
      <c r="R440" s="173">
        <v>28</v>
      </c>
      <c r="S440" s="1">
        <f t="shared" si="260"/>
        <v>1022684.9684210527</v>
      </c>
      <c r="T440" s="103"/>
    </row>
    <row r="441" spans="1:20" ht="18" customHeight="1" x14ac:dyDescent="0.2">
      <c r="A441" s="6">
        <v>9</v>
      </c>
      <c r="B441" s="2" t="s">
        <v>369</v>
      </c>
      <c r="C441" s="3">
        <v>5.0199999999999996</v>
      </c>
      <c r="D441" s="8">
        <f t="shared" si="254"/>
        <v>11746799.999999998</v>
      </c>
      <c r="E441" s="3"/>
      <c r="F441" s="8"/>
      <c r="G441" s="8"/>
      <c r="H441" s="4">
        <v>0.26</v>
      </c>
      <c r="I441" s="8">
        <f t="shared" si="256"/>
        <v>3054167.9999999995</v>
      </c>
      <c r="J441" s="5"/>
      <c r="K441" s="11"/>
      <c r="L441" s="8"/>
      <c r="M441" s="8">
        <f t="shared" si="257"/>
        <v>177611615.99999997</v>
      </c>
      <c r="N441" s="12">
        <f t="shared" si="258"/>
        <v>703</v>
      </c>
      <c r="O441" s="12">
        <v>37</v>
      </c>
      <c r="P441" s="13">
        <f t="shared" si="259"/>
        <v>179768.84210526315</v>
      </c>
      <c r="Q441" s="14">
        <v>0.2</v>
      </c>
      <c r="R441" s="173">
        <v>28</v>
      </c>
      <c r="S441" s="1">
        <f t="shared" si="260"/>
        <v>1006705.5157894735</v>
      </c>
      <c r="T441" s="103"/>
    </row>
    <row r="442" spans="1:20" ht="18" customHeight="1" x14ac:dyDescent="0.2">
      <c r="A442" s="6">
        <v>10</v>
      </c>
      <c r="B442" s="2" t="s">
        <v>370</v>
      </c>
      <c r="C442" s="3">
        <v>4.68</v>
      </c>
      <c r="D442" s="8">
        <f t="shared" si="254"/>
        <v>10951200</v>
      </c>
      <c r="E442" s="3"/>
      <c r="F442" s="8"/>
      <c r="G442" s="8"/>
      <c r="H442" s="4">
        <v>0.22</v>
      </c>
      <c r="I442" s="8">
        <f t="shared" si="256"/>
        <v>2409264</v>
      </c>
      <c r="J442" s="5"/>
      <c r="K442" s="11"/>
      <c r="L442" s="8"/>
      <c r="M442" s="8">
        <f t="shared" si="257"/>
        <v>160325568</v>
      </c>
      <c r="N442" s="12">
        <f t="shared" si="258"/>
        <v>703</v>
      </c>
      <c r="O442" s="12">
        <v>37</v>
      </c>
      <c r="P442" s="13">
        <f t="shared" si="259"/>
        <v>162272.84210526317</v>
      </c>
      <c r="Q442" s="14">
        <v>0.2</v>
      </c>
      <c r="R442" s="173">
        <v>56</v>
      </c>
      <c r="S442" s="1">
        <f t="shared" si="260"/>
        <v>1817455.8315789476</v>
      </c>
      <c r="T442" s="103"/>
    </row>
    <row r="443" spans="1:20" ht="18" customHeight="1" x14ac:dyDescent="0.2">
      <c r="A443" s="6">
        <v>11</v>
      </c>
      <c r="B443" s="2" t="s">
        <v>371</v>
      </c>
      <c r="C443" s="3">
        <v>4.68</v>
      </c>
      <c r="D443" s="8">
        <f t="shared" si="254"/>
        <v>10951200</v>
      </c>
      <c r="E443" s="3">
        <v>0.15</v>
      </c>
      <c r="F443" s="8">
        <f t="shared" si="255"/>
        <v>351000</v>
      </c>
      <c r="G443" s="8"/>
      <c r="H443" s="4">
        <v>0.22</v>
      </c>
      <c r="I443" s="8">
        <f t="shared" si="256"/>
        <v>2486484</v>
      </c>
      <c r="J443" s="5"/>
      <c r="K443" s="11"/>
      <c r="L443" s="8"/>
      <c r="M443" s="8">
        <f t="shared" si="257"/>
        <v>165464208</v>
      </c>
      <c r="N443" s="12">
        <f t="shared" si="258"/>
        <v>703</v>
      </c>
      <c r="O443" s="12">
        <v>37</v>
      </c>
      <c r="P443" s="13">
        <f t="shared" si="259"/>
        <v>167473.89473684211</v>
      </c>
      <c r="Q443" s="14">
        <v>0.2</v>
      </c>
      <c r="R443" s="173">
        <v>164</v>
      </c>
      <c r="S443" s="1">
        <f t="shared" si="260"/>
        <v>5493143.7473684214</v>
      </c>
      <c r="T443" s="103"/>
    </row>
    <row r="444" spans="1:20" ht="18" customHeight="1" x14ac:dyDescent="0.2">
      <c r="A444" s="6">
        <v>12</v>
      </c>
      <c r="B444" s="2" t="s">
        <v>372</v>
      </c>
      <c r="C444" s="3">
        <v>4.34</v>
      </c>
      <c r="D444" s="8">
        <f t="shared" si="254"/>
        <v>10155600</v>
      </c>
      <c r="E444" s="3"/>
      <c r="F444" s="8"/>
      <c r="G444" s="8"/>
      <c r="H444" s="4">
        <v>0.19</v>
      </c>
      <c r="I444" s="8">
        <f t="shared" si="256"/>
        <v>1929564</v>
      </c>
      <c r="J444" s="5"/>
      <c r="K444" s="11"/>
      <c r="L444" s="8"/>
      <c r="M444" s="8">
        <f t="shared" si="257"/>
        <v>145021968</v>
      </c>
      <c r="N444" s="12">
        <f t="shared" si="258"/>
        <v>703</v>
      </c>
      <c r="O444" s="12">
        <v>37</v>
      </c>
      <c r="P444" s="13">
        <f t="shared" si="259"/>
        <v>146783.36842105264</v>
      </c>
      <c r="Q444" s="14">
        <v>0.2</v>
      </c>
      <c r="R444" s="173">
        <v>97</v>
      </c>
      <c r="S444" s="1">
        <f t="shared" si="260"/>
        <v>2847597.3473684215</v>
      </c>
      <c r="T444" s="103"/>
    </row>
    <row r="445" spans="1:20" ht="18" customHeight="1" x14ac:dyDescent="0.2">
      <c r="A445" s="6">
        <v>13</v>
      </c>
      <c r="B445" s="2" t="s">
        <v>373</v>
      </c>
      <c r="C445" s="3">
        <v>4.68</v>
      </c>
      <c r="D445" s="8">
        <f t="shared" si="254"/>
        <v>10951200</v>
      </c>
      <c r="E445" s="3"/>
      <c r="F445" s="8"/>
      <c r="G445" s="8"/>
      <c r="H445" s="4">
        <v>0.19</v>
      </c>
      <c r="I445" s="8">
        <f t="shared" si="256"/>
        <v>2080728</v>
      </c>
      <c r="J445" s="5"/>
      <c r="K445" s="11"/>
      <c r="L445" s="8"/>
      <c r="M445" s="8">
        <f t="shared" si="257"/>
        <v>156383136</v>
      </c>
      <c r="N445" s="12">
        <f t="shared" si="258"/>
        <v>703</v>
      </c>
      <c r="O445" s="12">
        <v>37</v>
      </c>
      <c r="P445" s="13">
        <f t="shared" si="259"/>
        <v>158282.5263157895</v>
      </c>
      <c r="Q445" s="14">
        <v>0.2</v>
      </c>
      <c r="R445" s="173">
        <v>75</v>
      </c>
      <c r="S445" s="1">
        <f t="shared" si="260"/>
        <v>2374237.8947368427</v>
      </c>
      <c r="T445" s="103"/>
    </row>
    <row r="446" spans="1:20" ht="18" customHeight="1" x14ac:dyDescent="0.2">
      <c r="A446" s="6">
        <v>14</v>
      </c>
      <c r="B446" s="2" t="s">
        <v>374</v>
      </c>
      <c r="C446" s="3">
        <v>4</v>
      </c>
      <c r="D446" s="8">
        <f t="shared" si="254"/>
        <v>9360000</v>
      </c>
      <c r="E446" s="3"/>
      <c r="F446" s="8"/>
      <c r="G446" s="8"/>
      <c r="H446" s="4">
        <v>0.15</v>
      </c>
      <c r="I446" s="8">
        <f t="shared" si="256"/>
        <v>1404000</v>
      </c>
      <c r="J446" s="5"/>
      <c r="K446" s="11"/>
      <c r="L446" s="8"/>
      <c r="M446" s="8">
        <f t="shared" si="257"/>
        <v>129168000</v>
      </c>
      <c r="N446" s="12">
        <f t="shared" si="258"/>
        <v>703</v>
      </c>
      <c r="O446" s="12">
        <v>37</v>
      </c>
      <c r="P446" s="13">
        <f t="shared" si="259"/>
        <v>130736.84210526316</v>
      </c>
      <c r="Q446" s="14">
        <v>0.2</v>
      </c>
      <c r="R446" s="173">
        <v>74</v>
      </c>
      <c r="S446" s="1">
        <f t="shared" si="260"/>
        <v>1934905.2631578948</v>
      </c>
      <c r="T446" s="103"/>
    </row>
    <row r="447" spans="1:20" ht="18" customHeight="1" x14ac:dyDescent="0.2">
      <c r="A447" s="6">
        <v>15</v>
      </c>
      <c r="B447" s="2" t="s">
        <v>375</v>
      </c>
      <c r="C447" s="3">
        <v>4</v>
      </c>
      <c r="D447" s="8">
        <f t="shared" si="254"/>
        <v>9360000</v>
      </c>
      <c r="E447" s="3"/>
      <c r="F447" s="8"/>
      <c r="G447" s="8"/>
      <c r="H447" s="4">
        <v>0.18</v>
      </c>
      <c r="I447" s="8">
        <f t="shared" si="256"/>
        <v>1684800</v>
      </c>
      <c r="J447" s="5"/>
      <c r="K447" s="11"/>
      <c r="L447" s="8"/>
      <c r="M447" s="8">
        <f t="shared" si="257"/>
        <v>132537600</v>
      </c>
      <c r="N447" s="12">
        <f t="shared" si="258"/>
        <v>703</v>
      </c>
      <c r="O447" s="12">
        <v>37</v>
      </c>
      <c r="P447" s="13">
        <f t="shared" si="259"/>
        <v>134147.36842105264</v>
      </c>
      <c r="Q447" s="14">
        <v>0.2</v>
      </c>
      <c r="R447" s="173">
        <v>54</v>
      </c>
      <c r="S447" s="1">
        <f t="shared" si="260"/>
        <v>1448791.5789473685</v>
      </c>
      <c r="T447" s="103"/>
    </row>
    <row r="448" spans="1:20" ht="18" customHeight="1" x14ac:dyDescent="0.2">
      <c r="A448" s="6">
        <v>16</v>
      </c>
      <c r="B448" s="2" t="s">
        <v>410</v>
      </c>
      <c r="C448" s="3">
        <v>4</v>
      </c>
      <c r="D448" s="8">
        <f t="shared" si="254"/>
        <v>9360000</v>
      </c>
      <c r="E448" s="3"/>
      <c r="F448" s="8"/>
      <c r="G448" s="8"/>
      <c r="H448" s="4">
        <v>0.16</v>
      </c>
      <c r="I448" s="8">
        <f t="shared" si="256"/>
        <v>1497600</v>
      </c>
      <c r="J448" s="5"/>
      <c r="K448" s="11"/>
      <c r="L448" s="8"/>
      <c r="M448" s="8">
        <f t="shared" si="257"/>
        <v>130291200</v>
      </c>
      <c r="N448" s="12">
        <f t="shared" si="258"/>
        <v>703</v>
      </c>
      <c r="O448" s="12">
        <v>37</v>
      </c>
      <c r="P448" s="13">
        <f t="shared" si="259"/>
        <v>131873.68421052632</v>
      </c>
      <c r="Q448" s="14">
        <v>0.2</v>
      </c>
      <c r="R448" s="173">
        <v>239</v>
      </c>
      <c r="S448" s="1">
        <f t="shared" si="260"/>
        <v>6303562.1052631587</v>
      </c>
      <c r="T448" s="103"/>
    </row>
    <row r="449" spans="1:20" ht="18" customHeight="1" x14ac:dyDescent="0.2">
      <c r="A449" s="6">
        <v>17</v>
      </c>
      <c r="B449" s="2" t="s">
        <v>376</v>
      </c>
      <c r="C449" s="3">
        <v>4</v>
      </c>
      <c r="D449" s="8">
        <f t="shared" si="254"/>
        <v>9360000</v>
      </c>
      <c r="E449" s="3"/>
      <c r="F449" s="8"/>
      <c r="G449" s="8"/>
      <c r="H449" s="4">
        <v>0.13</v>
      </c>
      <c r="I449" s="8">
        <f t="shared" si="256"/>
        <v>1216800</v>
      </c>
      <c r="J449" s="5"/>
      <c r="K449" s="11"/>
      <c r="L449" s="8"/>
      <c r="M449" s="8">
        <f t="shared" si="257"/>
        <v>126921600</v>
      </c>
      <c r="N449" s="12">
        <f t="shared" si="258"/>
        <v>703</v>
      </c>
      <c r="O449" s="12">
        <v>37</v>
      </c>
      <c r="P449" s="13">
        <f t="shared" si="259"/>
        <v>128463.15789473684</v>
      </c>
      <c r="Q449" s="14">
        <v>0.2</v>
      </c>
      <c r="R449" s="173">
        <v>19</v>
      </c>
      <c r="S449" s="1">
        <f t="shared" si="260"/>
        <v>488160.00000000006</v>
      </c>
      <c r="T449" s="103"/>
    </row>
    <row r="450" spans="1:20" ht="18" customHeight="1" x14ac:dyDescent="0.2">
      <c r="A450" s="6">
        <v>18</v>
      </c>
      <c r="B450" s="2" t="s">
        <v>377</v>
      </c>
      <c r="C450" s="3">
        <v>4.68</v>
      </c>
      <c r="D450" s="8">
        <f t="shared" si="254"/>
        <v>10951200</v>
      </c>
      <c r="E450" s="3"/>
      <c r="F450" s="8"/>
      <c r="G450" s="8"/>
      <c r="H450" s="4">
        <v>0.19</v>
      </c>
      <c r="I450" s="8">
        <f t="shared" si="256"/>
        <v>2080728</v>
      </c>
      <c r="J450" s="5"/>
      <c r="K450" s="11"/>
      <c r="L450" s="8"/>
      <c r="M450" s="8">
        <f t="shared" si="257"/>
        <v>156383136</v>
      </c>
      <c r="N450" s="12">
        <f t="shared" si="258"/>
        <v>703</v>
      </c>
      <c r="O450" s="12">
        <v>37</v>
      </c>
      <c r="P450" s="13">
        <f t="shared" si="259"/>
        <v>158282.5263157895</v>
      </c>
      <c r="Q450" s="14">
        <v>0.2</v>
      </c>
      <c r="R450" s="173">
        <v>215</v>
      </c>
      <c r="S450" s="1">
        <f t="shared" si="260"/>
        <v>6806148.6315789493</v>
      </c>
      <c r="T450" s="103"/>
    </row>
    <row r="451" spans="1:20" ht="18" customHeight="1" x14ac:dyDescent="0.2">
      <c r="A451" s="6">
        <v>19</v>
      </c>
      <c r="B451" s="2" t="s">
        <v>378</v>
      </c>
      <c r="C451" s="3">
        <v>4.34</v>
      </c>
      <c r="D451" s="8">
        <f t="shared" si="254"/>
        <v>10155600</v>
      </c>
      <c r="E451" s="3"/>
      <c r="F451" s="8"/>
      <c r="G451" s="8"/>
      <c r="H451" s="4">
        <v>0.19</v>
      </c>
      <c r="I451" s="8">
        <f t="shared" si="256"/>
        <v>1929564</v>
      </c>
      <c r="J451" s="5"/>
      <c r="K451" s="11"/>
      <c r="L451" s="8"/>
      <c r="M451" s="8">
        <f t="shared" si="257"/>
        <v>145021968</v>
      </c>
      <c r="N451" s="12">
        <f t="shared" si="258"/>
        <v>703</v>
      </c>
      <c r="O451" s="12">
        <v>37</v>
      </c>
      <c r="P451" s="13">
        <f t="shared" si="259"/>
        <v>146783.36842105264</v>
      </c>
      <c r="Q451" s="14">
        <v>0.2</v>
      </c>
      <c r="R451" s="173">
        <v>6</v>
      </c>
      <c r="S451" s="1">
        <f t="shared" si="260"/>
        <v>176140.04210526319</v>
      </c>
      <c r="T451" s="103"/>
    </row>
    <row r="452" spans="1:20" ht="18" customHeight="1" x14ac:dyDescent="0.2">
      <c r="A452" s="6">
        <v>20</v>
      </c>
      <c r="B452" s="2" t="s">
        <v>379</v>
      </c>
      <c r="C452" s="3">
        <v>4.32</v>
      </c>
      <c r="D452" s="8">
        <f t="shared" si="254"/>
        <v>10108800</v>
      </c>
      <c r="E452" s="3"/>
      <c r="F452" s="8"/>
      <c r="G452" s="8"/>
      <c r="H452" s="4">
        <v>0.21</v>
      </c>
      <c r="I452" s="8">
        <f t="shared" si="256"/>
        <v>2122848</v>
      </c>
      <c r="J452" s="5"/>
      <c r="K452" s="11"/>
      <c r="L452" s="8"/>
      <c r="M452" s="8">
        <f t="shared" si="257"/>
        <v>146779776</v>
      </c>
      <c r="N452" s="12">
        <f t="shared" si="258"/>
        <v>703</v>
      </c>
      <c r="O452" s="12">
        <v>37</v>
      </c>
      <c r="P452" s="13">
        <f t="shared" si="259"/>
        <v>148562.52631578947</v>
      </c>
      <c r="Q452" s="14">
        <v>0.2</v>
      </c>
      <c r="R452" s="173">
        <v>76</v>
      </c>
      <c r="S452" s="1">
        <f t="shared" si="260"/>
        <v>2258150.3999999999</v>
      </c>
      <c r="T452" s="103"/>
    </row>
    <row r="453" spans="1:20" ht="18" customHeight="1" x14ac:dyDescent="0.2">
      <c r="A453" s="6">
        <v>21</v>
      </c>
      <c r="B453" s="2" t="s">
        <v>380</v>
      </c>
      <c r="C453" s="3">
        <v>4.68</v>
      </c>
      <c r="D453" s="8">
        <f t="shared" si="254"/>
        <v>10951200</v>
      </c>
      <c r="E453" s="3"/>
      <c r="F453" s="8"/>
      <c r="G453" s="8"/>
      <c r="H453" s="4">
        <v>0.21</v>
      </c>
      <c r="I453" s="8">
        <f t="shared" si="256"/>
        <v>2299752</v>
      </c>
      <c r="J453" s="5"/>
      <c r="K453" s="11"/>
      <c r="L453" s="8"/>
      <c r="M453" s="8">
        <f t="shared" si="257"/>
        <v>159011424</v>
      </c>
      <c r="N453" s="12">
        <f t="shared" si="258"/>
        <v>703</v>
      </c>
      <c r="O453" s="12">
        <v>37</v>
      </c>
      <c r="P453" s="13">
        <f t="shared" si="259"/>
        <v>160942.73684210528</v>
      </c>
      <c r="Q453" s="14">
        <v>0.2</v>
      </c>
      <c r="R453" s="173">
        <v>99</v>
      </c>
      <c r="S453" s="1">
        <f t="shared" si="260"/>
        <v>3186666.1894736849</v>
      </c>
      <c r="T453" s="103"/>
    </row>
    <row r="454" spans="1:20" ht="18" customHeight="1" x14ac:dyDescent="0.2">
      <c r="A454" s="6">
        <v>22</v>
      </c>
      <c r="B454" s="2" t="s">
        <v>381</v>
      </c>
      <c r="C454" s="3">
        <v>4</v>
      </c>
      <c r="D454" s="8">
        <f t="shared" si="254"/>
        <v>9360000</v>
      </c>
      <c r="E454" s="3"/>
      <c r="F454" s="8"/>
      <c r="G454" s="8"/>
      <c r="H454" s="4">
        <v>0.12</v>
      </c>
      <c r="I454" s="8">
        <f t="shared" si="256"/>
        <v>1123200</v>
      </c>
      <c r="J454" s="5"/>
      <c r="K454" s="11"/>
      <c r="L454" s="8"/>
      <c r="M454" s="8">
        <f t="shared" si="257"/>
        <v>125798400</v>
      </c>
      <c r="N454" s="12">
        <f t="shared" si="258"/>
        <v>703</v>
      </c>
      <c r="O454" s="12">
        <v>37</v>
      </c>
      <c r="P454" s="13">
        <f t="shared" si="259"/>
        <v>127326.31578947369</v>
      </c>
      <c r="Q454" s="14">
        <v>0.2</v>
      </c>
      <c r="R454" s="173">
        <v>195</v>
      </c>
      <c r="S454" s="1">
        <f t="shared" si="260"/>
        <v>4965726.3157894742</v>
      </c>
      <c r="T454" s="103"/>
    </row>
    <row r="455" spans="1:20" ht="18" customHeight="1" x14ac:dyDescent="0.2">
      <c r="A455" s="6">
        <v>23</v>
      </c>
      <c r="B455" s="2" t="s">
        <v>382</v>
      </c>
      <c r="C455" s="3">
        <v>4</v>
      </c>
      <c r="D455" s="8">
        <f t="shared" si="254"/>
        <v>9360000</v>
      </c>
      <c r="E455" s="3"/>
      <c r="F455" s="8"/>
      <c r="G455" s="8"/>
      <c r="H455" s="4">
        <v>0.15</v>
      </c>
      <c r="I455" s="8">
        <f t="shared" si="256"/>
        <v>1404000</v>
      </c>
      <c r="J455" s="5"/>
      <c r="K455" s="11"/>
      <c r="L455" s="8"/>
      <c r="M455" s="8">
        <f t="shared" si="257"/>
        <v>129168000</v>
      </c>
      <c r="N455" s="12">
        <f t="shared" si="258"/>
        <v>703</v>
      </c>
      <c r="O455" s="12">
        <v>37</v>
      </c>
      <c r="P455" s="13">
        <f t="shared" si="259"/>
        <v>130736.84210526316</v>
      </c>
      <c r="Q455" s="14">
        <v>0.2</v>
      </c>
      <c r="R455" s="173">
        <v>57</v>
      </c>
      <c r="S455" s="1">
        <f t="shared" si="260"/>
        <v>1490400</v>
      </c>
      <c r="T455" s="103"/>
    </row>
    <row r="456" spans="1:20" ht="18" customHeight="1" x14ac:dyDescent="0.2">
      <c r="A456" s="6">
        <v>24</v>
      </c>
      <c r="B456" s="2" t="s">
        <v>383</v>
      </c>
      <c r="C456" s="3">
        <v>4</v>
      </c>
      <c r="D456" s="8">
        <f t="shared" si="254"/>
        <v>9360000</v>
      </c>
      <c r="E456" s="3"/>
      <c r="F456" s="8"/>
      <c r="G456" s="8"/>
      <c r="H456" s="4">
        <v>0.11</v>
      </c>
      <c r="I456" s="8">
        <f t="shared" si="256"/>
        <v>1029600</v>
      </c>
      <c r="J456" s="5"/>
      <c r="K456" s="11"/>
      <c r="L456" s="8"/>
      <c r="M456" s="8">
        <f t="shared" si="257"/>
        <v>124675200</v>
      </c>
      <c r="N456" s="12">
        <f t="shared" si="258"/>
        <v>703</v>
      </c>
      <c r="O456" s="12">
        <v>37</v>
      </c>
      <c r="P456" s="13">
        <f t="shared" si="259"/>
        <v>126189.47368421053</v>
      </c>
      <c r="Q456" s="14">
        <v>0.2</v>
      </c>
      <c r="R456" s="173">
        <v>28</v>
      </c>
      <c r="S456" s="1">
        <f t="shared" si="260"/>
        <v>706661.05263157899</v>
      </c>
      <c r="T456" s="103"/>
    </row>
    <row r="457" spans="1:20" ht="18" customHeight="1" x14ac:dyDescent="0.2">
      <c r="A457" s="6">
        <v>25</v>
      </c>
      <c r="B457" s="2" t="s">
        <v>384</v>
      </c>
      <c r="C457" s="3">
        <v>5.08</v>
      </c>
      <c r="D457" s="8">
        <f t="shared" si="254"/>
        <v>11887200</v>
      </c>
      <c r="E457" s="3"/>
      <c r="F457" s="8"/>
      <c r="G457" s="8"/>
      <c r="H457" s="4">
        <v>0.17</v>
      </c>
      <c r="I457" s="8">
        <f t="shared" si="256"/>
        <v>2020824.0000000002</v>
      </c>
      <c r="J457" s="5"/>
      <c r="K457" s="11"/>
      <c r="L457" s="8"/>
      <c r="M457" s="8">
        <f t="shared" si="257"/>
        <v>166896288</v>
      </c>
      <c r="N457" s="12">
        <f t="shared" si="258"/>
        <v>703</v>
      </c>
      <c r="O457" s="12">
        <v>37</v>
      </c>
      <c r="P457" s="13">
        <f t="shared" si="259"/>
        <v>168923.36842105264</v>
      </c>
      <c r="Q457" s="14">
        <v>0.2</v>
      </c>
      <c r="R457" s="173">
        <v>35</v>
      </c>
      <c r="S457" s="1">
        <f t="shared" si="260"/>
        <v>1182463.5789473685</v>
      </c>
      <c r="T457" s="103"/>
    </row>
    <row r="458" spans="1:20" ht="18" customHeight="1" x14ac:dyDescent="0.2">
      <c r="A458" s="6">
        <v>26</v>
      </c>
      <c r="B458" s="2" t="s">
        <v>385</v>
      </c>
      <c r="C458" s="3">
        <v>3</v>
      </c>
      <c r="D458" s="8">
        <f t="shared" si="254"/>
        <v>7020000</v>
      </c>
      <c r="E458" s="3"/>
      <c r="F458" s="8"/>
      <c r="G458" s="8"/>
      <c r="H458" s="4">
        <v>0.09</v>
      </c>
      <c r="I458" s="8">
        <f t="shared" si="256"/>
        <v>631800</v>
      </c>
      <c r="J458" s="5"/>
      <c r="K458" s="11"/>
      <c r="L458" s="8"/>
      <c r="M458" s="8">
        <f t="shared" si="257"/>
        <v>91821600</v>
      </c>
      <c r="N458" s="12">
        <f t="shared" si="258"/>
        <v>703</v>
      </c>
      <c r="O458" s="12">
        <v>37</v>
      </c>
      <c r="P458" s="13">
        <f t="shared" si="259"/>
        <v>92936.84210526316</v>
      </c>
      <c r="Q458" s="14">
        <v>0.2</v>
      </c>
      <c r="R458" s="173">
        <v>113</v>
      </c>
      <c r="S458" s="1">
        <f t="shared" si="260"/>
        <v>2100372.6315789474</v>
      </c>
      <c r="T458" s="103"/>
    </row>
    <row r="459" spans="1:20" ht="18" customHeight="1" x14ac:dyDescent="0.2">
      <c r="A459" s="6">
        <v>27</v>
      </c>
      <c r="B459" s="2" t="s">
        <v>386</v>
      </c>
      <c r="C459" s="3">
        <v>3.99</v>
      </c>
      <c r="D459" s="8">
        <f t="shared" si="254"/>
        <v>9336600</v>
      </c>
      <c r="E459" s="3"/>
      <c r="F459" s="8"/>
      <c r="G459" s="8"/>
      <c r="H459" s="4">
        <v>0.17</v>
      </c>
      <c r="I459" s="8">
        <f t="shared" si="256"/>
        <v>1587222</v>
      </c>
      <c r="J459" s="5"/>
      <c r="K459" s="11"/>
      <c r="L459" s="8"/>
      <c r="M459" s="8">
        <f t="shared" si="257"/>
        <v>131085864</v>
      </c>
      <c r="N459" s="12">
        <f t="shared" si="258"/>
        <v>703</v>
      </c>
      <c r="O459" s="12">
        <v>37</v>
      </c>
      <c r="P459" s="13">
        <f t="shared" si="259"/>
        <v>132678</v>
      </c>
      <c r="Q459" s="14">
        <v>0.2</v>
      </c>
      <c r="R459" s="173">
        <v>111</v>
      </c>
      <c r="S459" s="1">
        <f t="shared" si="260"/>
        <v>2945451.6</v>
      </c>
      <c r="T459" s="103"/>
    </row>
    <row r="460" spans="1:20" ht="18" customHeight="1" x14ac:dyDescent="0.2">
      <c r="A460" s="6">
        <v>28</v>
      </c>
      <c r="B460" s="2" t="s">
        <v>387</v>
      </c>
      <c r="C460" s="3">
        <v>2.67</v>
      </c>
      <c r="D460" s="8">
        <f t="shared" si="254"/>
        <v>6247800</v>
      </c>
      <c r="E460" s="3"/>
      <c r="F460" s="8"/>
      <c r="G460" s="8"/>
      <c r="H460" s="4">
        <v>0.05</v>
      </c>
      <c r="I460" s="8">
        <f t="shared" si="256"/>
        <v>312390</v>
      </c>
      <c r="J460" s="5"/>
      <c r="K460" s="11"/>
      <c r="L460" s="8"/>
      <c r="M460" s="8">
        <f t="shared" si="257"/>
        <v>78722280</v>
      </c>
      <c r="N460" s="12">
        <f t="shared" si="258"/>
        <v>703</v>
      </c>
      <c r="O460" s="12">
        <v>37</v>
      </c>
      <c r="P460" s="13">
        <f t="shared" si="259"/>
        <v>79678.421052631573</v>
      </c>
      <c r="Q460" s="14">
        <v>0.2</v>
      </c>
      <c r="R460" s="173">
        <v>60</v>
      </c>
      <c r="S460" s="1">
        <f t="shared" si="260"/>
        <v>956141.05263157887</v>
      </c>
      <c r="T460" s="103"/>
    </row>
    <row r="461" spans="1:20" ht="18" customHeight="1" x14ac:dyDescent="0.2">
      <c r="A461" s="6">
        <v>29</v>
      </c>
      <c r="B461" s="2" t="s">
        <v>388</v>
      </c>
      <c r="C461" s="3">
        <v>3</v>
      </c>
      <c r="D461" s="8">
        <f t="shared" si="254"/>
        <v>7020000</v>
      </c>
      <c r="E461" s="3"/>
      <c r="F461" s="8"/>
      <c r="G461" s="8"/>
      <c r="H461" s="4">
        <v>0.08</v>
      </c>
      <c r="I461" s="8">
        <f t="shared" si="256"/>
        <v>561600</v>
      </c>
      <c r="J461" s="5"/>
      <c r="K461" s="11"/>
      <c r="L461" s="8"/>
      <c r="M461" s="8">
        <f t="shared" si="257"/>
        <v>90979200</v>
      </c>
      <c r="N461" s="12">
        <f t="shared" si="258"/>
        <v>703</v>
      </c>
      <c r="O461" s="12">
        <v>37</v>
      </c>
      <c r="P461" s="13">
        <f t="shared" si="259"/>
        <v>92084.210526315801</v>
      </c>
      <c r="Q461" s="14">
        <v>0.2</v>
      </c>
      <c r="R461" s="173">
        <v>72</v>
      </c>
      <c r="S461" s="1">
        <f t="shared" si="260"/>
        <v>1326012.6315789474</v>
      </c>
      <c r="T461" s="103"/>
    </row>
    <row r="462" spans="1:20" ht="18" customHeight="1" x14ac:dyDescent="0.2">
      <c r="A462" s="6">
        <v>30</v>
      </c>
      <c r="B462" s="2" t="s">
        <v>389</v>
      </c>
      <c r="C462" s="3">
        <v>4.68</v>
      </c>
      <c r="D462" s="8">
        <f t="shared" si="254"/>
        <v>10951200</v>
      </c>
      <c r="E462" s="3">
        <v>0.2</v>
      </c>
      <c r="F462" s="8">
        <f t="shared" si="255"/>
        <v>468000</v>
      </c>
      <c r="G462" s="8"/>
      <c r="H462" s="4">
        <v>0.19</v>
      </c>
      <c r="I462" s="8">
        <f t="shared" si="256"/>
        <v>2169648</v>
      </c>
      <c r="J462" s="5"/>
      <c r="K462" s="11"/>
      <c r="L462" s="8"/>
      <c r="M462" s="8">
        <f t="shared" si="257"/>
        <v>163066176</v>
      </c>
      <c r="N462" s="12">
        <f t="shared" si="258"/>
        <v>703</v>
      </c>
      <c r="O462" s="12">
        <v>37</v>
      </c>
      <c r="P462" s="13">
        <f t="shared" si="259"/>
        <v>165046.73684210528</v>
      </c>
      <c r="Q462" s="14">
        <v>0.2</v>
      </c>
      <c r="R462" s="173">
        <v>73</v>
      </c>
      <c r="S462" s="1">
        <f t="shared" si="260"/>
        <v>2409682.3578947368</v>
      </c>
      <c r="T462" s="103"/>
    </row>
    <row r="463" spans="1:20" ht="18" customHeight="1" x14ac:dyDescent="0.2">
      <c r="A463" s="6">
        <v>31</v>
      </c>
      <c r="B463" s="2" t="s">
        <v>268</v>
      </c>
      <c r="C463" s="3">
        <v>4</v>
      </c>
      <c r="D463" s="8">
        <f t="shared" si="254"/>
        <v>9360000</v>
      </c>
      <c r="E463" s="3"/>
      <c r="F463" s="8"/>
      <c r="G463" s="8"/>
      <c r="H463" s="4">
        <v>0.17</v>
      </c>
      <c r="I463" s="8">
        <f t="shared" si="256"/>
        <v>1591200</v>
      </c>
      <c r="J463" s="5"/>
      <c r="K463" s="11"/>
      <c r="L463" s="8"/>
      <c r="M463" s="8">
        <f t="shared" si="257"/>
        <v>131414400</v>
      </c>
      <c r="N463" s="12">
        <f t="shared" si="258"/>
        <v>703</v>
      </c>
      <c r="O463" s="12">
        <v>37</v>
      </c>
      <c r="P463" s="13">
        <f t="shared" si="259"/>
        <v>133010.5263157895</v>
      </c>
      <c r="Q463" s="14">
        <v>0.2</v>
      </c>
      <c r="R463" s="173">
        <v>53</v>
      </c>
      <c r="S463" s="1">
        <f t="shared" si="260"/>
        <v>1409911.5789473688</v>
      </c>
      <c r="T463" s="103"/>
    </row>
    <row r="464" spans="1:20" ht="18" customHeight="1" x14ac:dyDescent="0.2">
      <c r="A464" s="6">
        <v>32</v>
      </c>
      <c r="B464" s="2" t="s">
        <v>390</v>
      </c>
      <c r="C464" s="3">
        <v>4</v>
      </c>
      <c r="D464" s="8">
        <f t="shared" si="254"/>
        <v>9360000</v>
      </c>
      <c r="E464" s="9"/>
      <c r="F464" s="8"/>
      <c r="G464" s="8"/>
      <c r="H464" s="4">
        <v>0.14000000000000001</v>
      </c>
      <c r="I464" s="8">
        <f t="shared" si="256"/>
        <v>1310400.0000000002</v>
      </c>
      <c r="J464" s="5"/>
      <c r="K464" s="11"/>
      <c r="L464" s="8"/>
      <c r="M464" s="8">
        <f t="shared" si="257"/>
        <v>128044800</v>
      </c>
      <c r="N464" s="12">
        <f t="shared" si="258"/>
        <v>703</v>
      </c>
      <c r="O464" s="12">
        <v>37</v>
      </c>
      <c r="P464" s="13">
        <f t="shared" si="259"/>
        <v>129600</v>
      </c>
      <c r="Q464" s="14">
        <v>0.2</v>
      </c>
      <c r="R464" s="173">
        <v>18</v>
      </c>
      <c r="S464" s="1">
        <f t="shared" si="260"/>
        <v>466560</v>
      </c>
      <c r="T464" s="103"/>
    </row>
    <row r="465" spans="1:20" ht="15" customHeight="1" x14ac:dyDescent="0.2">
      <c r="A465" s="6"/>
      <c r="B465" s="5"/>
      <c r="C465" s="6"/>
      <c r="D465" s="5"/>
      <c r="E465" s="5"/>
      <c r="F465" s="5"/>
      <c r="G465" s="5"/>
      <c r="H465" s="5"/>
      <c r="I465" s="5"/>
      <c r="J465" s="5"/>
      <c r="K465" s="11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5.75" customHeight="1" x14ac:dyDescent="0.2">
      <c r="E466" s="154"/>
      <c r="R466" s="28"/>
    </row>
    <row r="467" spans="1:20" ht="15.75" customHeight="1" x14ac:dyDescent="0.2">
      <c r="E467" s="154"/>
      <c r="R467" s="28"/>
    </row>
    <row r="468" spans="1:20" ht="15.75" customHeight="1" x14ac:dyDescent="0.2">
      <c r="E468" s="154"/>
      <c r="R468" s="28"/>
    </row>
    <row r="469" spans="1:20" ht="15.75" customHeight="1" x14ac:dyDescent="0.2">
      <c r="E469" s="154"/>
      <c r="R469" s="28"/>
    </row>
    <row r="470" spans="1:20" ht="15.75" customHeight="1" x14ac:dyDescent="0.2">
      <c r="E470" s="154"/>
      <c r="R470" s="28"/>
    </row>
    <row r="471" spans="1:20" ht="15.75" customHeight="1" x14ac:dyDescent="0.2">
      <c r="E471" s="154"/>
      <c r="R471" s="28"/>
    </row>
    <row r="472" spans="1:20" ht="15.75" customHeight="1" x14ac:dyDescent="0.2">
      <c r="E472" s="154"/>
      <c r="R472" s="28"/>
    </row>
    <row r="473" spans="1:20" ht="15.75" customHeight="1" x14ac:dyDescent="0.2">
      <c r="E473" s="154"/>
      <c r="R473" s="28"/>
    </row>
    <row r="474" spans="1:20" ht="15.75" customHeight="1" x14ac:dyDescent="0.2">
      <c r="E474" s="154"/>
      <c r="R474" s="28"/>
    </row>
    <row r="475" spans="1:20" ht="15.75" customHeight="1" x14ac:dyDescent="0.2">
      <c r="E475" s="154"/>
      <c r="R475" s="28"/>
    </row>
    <row r="476" spans="1:20" ht="15.75" customHeight="1" x14ac:dyDescent="0.2">
      <c r="E476" s="154"/>
      <c r="R476" s="28"/>
    </row>
    <row r="477" spans="1:20" ht="15.75" customHeight="1" x14ac:dyDescent="0.2">
      <c r="E477" s="154"/>
      <c r="R477" s="28"/>
    </row>
    <row r="478" spans="1:20" ht="15.75" customHeight="1" x14ac:dyDescent="0.2">
      <c r="E478" s="154"/>
      <c r="R478" s="28"/>
    </row>
    <row r="479" spans="1:20" ht="15.75" customHeight="1" x14ac:dyDescent="0.2">
      <c r="E479" s="154"/>
      <c r="R479" s="28"/>
    </row>
    <row r="480" spans="1:20" ht="15.75" customHeight="1" x14ac:dyDescent="0.2">
      <c r="E480" s="154"/>
      <c r="R480" s="28"/>
    </row>
    <row r="481" spans="5:18" ht="15.75" customHeight="1" x14ac:dyDescent="0.2">
      <c r="E481" s="154"/>
      <c r="R481" s="28"/>
    </row>
    <row r="482" spans="5:18" ht="15.75" customHeight="1" x14ac:dyDescent="0.2">
      <c r="E482" s="154"/>
      <c r="R482" s="28"/>
    </row>
    <row r="483" spans="5:18" ht="15.75" customHeight="1" x14ac:dyDescent="0.2">
      <c r="E483" s="154"/>
      <c r="R483" s="28"/>
    </row>
    <row r="484" spans="5:18" ht="15.75" customHeight="1" x14ac:dyDescent="0.2">
      <c r="E484" s="154"/>
      <c r="R484" s="28"/>
    </row>
    <row r="485" spans="5:18" ht="15.75" customHeight="1" x14ac:dyDescent="0.2">
      <c r="E485" s="154"/>
      <c r="R485" s="28"/>
    </row>
    <row r="486" spans="5:18" ht="15.75" customHeight="1" x14ac:dyDescent="0.2">
      <c r="E486" s="154"/>
      <c r="R486" s="28"/>
    </row>
    <row r="487" spans="5:18" ht="15.75" customHeight="1" x14ac:dyDescent="0.2">
      <c r="E487" s="154"/>
      <c r="R487" s="28"/>
    </row>
    <row r="488" spans="5:18" ht="15.75" customHeight="1" x14ac:dyDescent="0.2">
      <c r="E488" s="154"/>
      <c r="R488" s="28"/>
    </row>
    <row r="489" spans="5:18" ht="15.75" customHeight="1" x14ac:dyDescent="0.2">
      <c r="E489" s="154"/>
      <c r="R489" s="28"/>
    </row>
    <row r="490" spans="5:18" ht="15.75" customHeight="1" x14ac:dyDescent="0.2">
      <c r="E490" s="154"/>
      <c r="R490" s="28"/>
    </row>
    <row r="491" spans="5:18" ht="15.75" customHeight="1" x14ac:dyDescent="0.2">
      <c r="E491" s="154"/>
      <c r="R491" s="28"/>
    </row>
    <row r="492" spans="5:18" ht="15.75" customHeight="1" x14ac:dyDescent="0.2">
      <c r="E492" s="154"/>
      <c r="R492" s="28"/>
    </row>
    <row r="493" spans="5:18" ht="15.75" customHeight="1" x14ac:dyDescent="0.2">
      <c r="E493" s="154"/>
      <c r="R493" s="28"/>
    </row>
    <row r="494" spans="5:18" ht="15.75" customHeight="1" x14ac:dyDescent="0.2">
      <c r="E494" s="154"/>
      <c r="R494" s="28"/>
    </row>
    <row r="495" spans="5:18" ht="15.75" customHeight="1" x14ac:dyDescent="0.2">
      <c r="E495" s="154"/>
      <c r="R495" s="28"/>
    </row>
    <row r="496" spans="5:18" ht="15.75" customHeight="1" x14ac:dyDescent="0.2">
      <c r="E496" s="154"/>
      <c r="R496" s="28"/>
    </row>
    <row r="497" spans="5:18" ht="15.75" customHeight="1" x14ac:dyDescent="0.2">
      <c r="E497" s="154"/>
      <c r="R497" s="28"/>
    </row>
    <row r="498" spans="5:18" ht="15.75" customHeight="1" x14ac:dyDescent="0.2">
      <c r="E498" s="154"/>
      <c r="R498" s="28"/>
    </row>
    <row r="499" spans="5:18" ht="15.75" customHeight="1" x14ac:dyDescent="0.2">
      <c r="E499" s="154"/>
      <c r="R499" s="28"/>
    </row>
    <row r="500" spans="5:18" ht="15.75" customHeight="1" x14ac:dyDescent="0.2">
      <c r="E500" s="154"/>
      <c r="R500" s="28"/>
    </row>
    <row r="501" spans="5:18" ht="15.75" customHeight="1" x14ac:dyDescent="0.2">
      <c r="E501" s="154"/>
      <c r="R501" s="28"/>
    </row>
    <row r="502" spans="5:18" ht="15.75" customHeight="1" x14ac:dyDescent="0.2">
      <c r="E502" s="154"/>
      <c r="R502" s="28"/>
    </row>
    <row r="503" spans="5:18" ht="15.75" customHeight="1" x14ac:dyDescent="0.2">
      <c r="E503" s="154"/>
      <c r="R503" s="28"/>
    </row>
    <row r="504" spans="5:18" ht="15.75" customHeight="1" x14ac:dyDescent="0.2">
      <c r="E504" s="154"/>
      <c r="R504" s="28"/>
    </row>
    <row r="505" spans="5:18" ht="15.75" customHeight="1" x14ac:dyDescent="0.2">
      <c r="E505" s="154"/>
      <c r="R505" s="28"/>
    </row>
    <row r="506" spans="5:18" ht="15.75" customHeight="1" x14ac:dyDescent="0.2">
      <c r="E506" s="154"/>
      <c r="R506" s="28"/>
    </row>
    <row r="507" spans="5:18" ht="15.75" customHeight="1" x14ac:dyDescent="0.2">
      <c r="E507" s="154"/>
      <c r="R507" s="28"/>
    </row>
    <row r="508" spans="5:18" ht="15.75" customHeight="1" x14ac:dyDescent="0.2">
      <c r="E508" s="154"/>
      <c r="R508" s="28"/>
    </row>
    <row r="509" spans="5:18" ht="15.75" customHeight="1" x14ac:dyDescent="0.2">
      <c r="E509" s="154"/>
      <c r="R509" s="28"/>
    </row>
    <row r="510" spans="5:18" ht="15.75" customHeight="1" x14ac:dyDescent="0.2">
      <c r="E510" s="154"/>
      <c r="R510" s="28"/>
    </row>
    <row r="511" spans="5:18" ht="15.75" customHeight="1" x14ac:dyDescent="0.2">
      <c r="E511" s="154"/>
      <c r="R511" s="28"/>
    </row>
    <row r="512" spans="5:18" ht="15.75" customHeight="1" x14ac:dyDescent="0.2">
      <c r="E512" s="154"/>
      <c r="R512" s="28"/>
    </row>
    <row r="513" spans="5:18" ht="15.75" customHeight="1" x14ac:dyDescent="0.2">
      <c r="E513" s="154"/>
      <c r="R513" s="28"/>
    </row>
    <row r="514" spans="5:18" ht="15.75" customHeight="1" x14ac:dyDescent="0.2">
      <c r="E514" s="154"/>
      <c r="R514" s="28"/>
    </row>
    <row r="515" spans="5:18" ht="15.75" customHeight="1" x14ac:dyDescent="0.2">
      <c r="E515" s="154"/>
      <c r="R515" s="28"/>
    </row>
    <row r="516" spans="5:18" ht="15.75" customHeight="1" x14ac:dyDescent="0.2">
      <c r="E516" s="154"/>
      <c r="R516" s="28"/>
    </row>
    <row r="517" spans="5:18" ht="15.75" customHeight="1" x14ac:dyDescent="0.2">
      <c r="E517" s="154"/>
      <c r="R517" s="28"/>
    </row>
    <row r="518" spans="5:18" ht="15.75" customHeight="1" x14ac:dyDescent="0.2">
      <c r="E518" s="154"/>
      <c r="R518" s="28"/>
    </row>
    <row r="519" spans="5:18" ht="15.75" customHeight="1" x14ac:dyDescent="0.2">
      <c r="E519" s="154"/>
      <c r="R519" s="28"/>
    </row>
    <row r="520" spans="5:18" ht="15.75" customHeight="1" x14ac:dyDescent="0.2">
      <c r="E520" s="154"/>
      <c r="R520" s="28"/>
    </row>
    <row r="521" spans="5:18" ht="15.75" customHeight="1" x14ac:dyDescent="0.2">
      <c r="E521" s="154"/>
      <c r="R521" s="28"/>
    </row>
    <row r="522" spans="5:18" ht="15.75" customHeight="1" x14ac:dyDescent="0.2">
      <c r="E522" s="154"/>
      <c r="R522" s="28"/>
    </row>
    <row r="523" spans="5:18" ht="15.75" customHeight="1" x14ac:dyDescent="0.2">
      <c r="E523" s="154"/>
      <c r="R523" s="28"/>
    </row>
    <row r="524" spans="5:18" ht="15.75" customHeight="1" x14ac:dyDescent="0.2">
      <c r="E524" s="154"/>
      <c r="R524" s="28"/>
    </row>
    <row r="525" spans="5:18" ht="15.75" customHeight="1" x14ac:dyDescent="0.2">
      <c r="E525" s="154"/>
      <c r="R525" s="28"/>
    </row>
    <row r="526" spans="5:18" ht="15.75" customHeight="1" x14ac:dyDescent="0.2">
      <c r="E526" s="154"/>
      <c r="R526" s="28"/>
    </row>
    <row r="527" spans="5:18" ht="15.75" customHeight="1" x14ac:dyDescent="0.2">
      <c r="E527" s="154"/>
      <c r="R527" s="28"/>
    </row>
    <row r="528" spans="5:18" ht="15.75" customHeight="1" x14ac:dyDescent="0.2">
      <c r="E528" s="154"/>
      <c r="R528" s="28"/>
    </row>
    <row r="529" spans="5:18" ht="15.75" customHeight="1" x14ac:dyDescent="0.2">
      <c r="E529" s="154"/>
      <c r="R529" s="28"/>
    </row>
    <row r="530" spans="5:18" ht="15.75" customHeight="1" x14ac:dyDescent="0.2">
      <c r="E530" s="154"/>
      <c r="R530" s="28"/>
    </row>
    <row r="531" spans="5:18" ht="15.75" customHeight="1" x14ac:dyDescent="0.2">
      <c r="E531" s="154"/>
      <c r="R531" s="28"/>
    </row>
    <row r="532" spans="5:18" ht="15.75" customHeight="1" x14ac:dyDescent="0.2">
      <c r="E532" s="154"/>
      <c r="R532" s="28"/>
    </row>
    <row r="533" spans="5:18" ht="15.75" customHeight="1" x14ac:dyDescent="0.2">
      <c r="E533" s="154"/>
      <c r="R533" s="28"/>
    </row>
    <row r="534" spans="5:18" ht="15.75" customHeight="1" x14ac:dyDescent="0.2">
      <c r="E534" s="154"/>
      <c r="R534" s="28"/>
    </row>
    <row r="535" spans="5:18" ht="15.75" customHeight="1" x14ac:dyDescent="0.2">
      <c r="E535" s="154"/>
      <c r="R535" s="28"/>
    </row>
    <row r="536" spans="5:18" ht="15.75" customHeight="1" x14ac:dyDescent="0.2">
      <c r="E536" s="154"/>
      <c r="R536" s="28"/>
    </row>
    <row r="537" spans="5:18" ht="15.75" customHeight="1" x14ac:dyDescent="0.2">
      <c r="E537" s="154"/>
      <c r="R537" s="28"/>
    </row>
    <row r="538" spans="5:18" ht="15.75" customHeight="1" x14ac:dyDescent="0.2">
      <c r="E538" s="154"/>
      <c r="R538" s="28"/>
    </row>
    <row r="539" spans="5:18" ht="15.75" customHeight="1" x14ac:dyDescent="0.2">
      <c r="E539" s="154"/>
      <c r="R539" s="28"/>
    </row>
    <row r="540" spans="5:18" ht="15.75" customHeight="1" x14ac:dyDescent="0.2">
      <c r="E540" s="154"/>
      <c r="R540" s="28"/>
    </row>
    <row r="541" spans="5:18" ht="15.75" customHeight="1" x14ac:dyDescent="0.2">
      <c r="E541" s="154"/>
      <c r="R541" s="28"/>
    </row>
    <row r="542" spans="5:18" ht="15.75" customHeight="1" x14ac:dyDescent="0.2">
      <c r="E542" s="154"/>
      <c r="R542" s="28"/>
    </row>
    <row r="543" spans="5:18" ht="15.75" customHeight="1" x14ac:dyDescent="0.2">
      <c r="E543" s="154"/>
      <c r="R543" s="28"/>
    </row>
    <row r="544" spans="5:18" ht="15.75" customHeight="1" x14ac:dyDescent="0.2">
      <c r="E544" s="154"/>
      <c r="R544" s="28"/>
    </row>
    <row r="545" spans="5:18" ht="15.75" customHeight="1" x14ac:dyDescent="0.2">
      <c r="E545" s="154"/>
      <c r="R545" s="28"/>
    </row>
    <row r="546" spans="5:18" ht="15.75" customHeight="1" x14ac:dyDescent="0.2">
      <c r="E546" s="154"/>
      <c r="R546" s="28"/>
    </row>
    <row r="547" spans="5:18" ht="15.75" customHeight="1" x14ac:dyDescent="0.2">
      <c r="E547" s="154"/>
      <c r="R547" s="28"/>
    </row>
    <row r="548" spans="5:18" ht="15.75" customHeight="1" x14ac:dyDescent="0.2">
      <c r="E548" s="154"/>
      <c r="R548" s="28"/>
    </row>
    <row r="549" spans="5:18" ht="15.75" customHeight="1" x14ac:dyDescent="0.2">
      <c r="E549" s="154"/>
      <c r="R549" s="28"/>
    </row>
    <row r="550" spans="5:18" ht="15.75" customHeight="1" x14ac:dyDescent="0.2">
      <c r="E550" s="154"/>
      <c r="R550" s="28"/>
    </row>
    <row r="551" spans="5:18" ht="15.75" customHeight="1" x14ac:dyDescent="0.2">
      <c r="E551" s="154"/>
      <c r="R551" s="28"/>
    </row>
    <row r="552" spans="5:18" ht="15.75" customHeight="1" x14ac:dyDescent="0.2">
      <c r="E552" s="154"/>
      <c r="R552" s="28"/>
    </row>
    <row r="553" spans="5:18" ht="15.75" customHeight="1" x14ac:dyDescent="0.2">
      <c r="E553" s="154"/>
      <c r="R553" s="28"/>
    </row>
    <row r="554" spans="5:18" ht="15.75" customHeight="1" x14ac:dyDescent="0.2">
      <c r="E554" s="154"/>
      <c r="R554" s="28"/>
    </row>
    <row r="555" spans="5:18" ht="15.75" customHeight="1" x14ac:dyDescent="0.2">
      <c r="E555" s="154"/>
      <c r="R555" s="28"/>
    </row>
    <row r="556" spans="5:18" ht="15.75" customHeight="1" x14ac:dyDescent="0.2">
      <c r="E556" s="154"/>
      <c r="R556" s="28"/>
    </row>
    <row r="557" spans="5:18" ht="15.75" customHeight="1" x14ac:dyDescent="0.2">
      <c r="E557" s="154"/>
      <c r="R557" s="28"/>
    </row>
    <row r="558" spans="5:18" ht="15.75" customHeight="1" x14ac:dyDescent="0.2">
      <c r="E558" s="154"/>
      <c r="R558" s="28"/>
    </row>
    <row r="559" spans="5:18" ht="15.75" customHeight="1" x14ac:dyDescent="0.2">
      <c r="E559" s="154"/>
      <c r="R559" s="28"/>
    </row>
    <row r="560" spans="5:18" ht="15.75" customHeight="1" x14ac:dyDescent="0.2">
      <c r="E560" s="154"/>
      <c r="R560" s="28"/>
    </row>
    <row r="561" spans="5:18" ht="15.75" customHeight="1" x14ac:dyDescent="0.2">
      <c r="E561" s="154"/>
      <c r="R561" s="28"/>
    </row>
    <row r="562" spans="5:18" ht="15.75" customHeight="1" x14ac:dyDescent="0.2">
      <c r="E562" s="154"/>
      <c r="R562" s="28"/>
    </row>
    <row r="563" spans="5:18" ht="15.75" customHeight="1" x14ac:dyDescent="0.2">
      <c r="E563" s="154"/>
      <c r="R563" s="28"/>
    </row>
    <row r="564" spans="5:18" ht="15.75" customHeight="1" x14ac:dyDescent="0.2">
      <c r="E564" s="154"/>
      <c r="R564" s="28"/>
    </row>
    <row r="565" spans="5:18" ht="15.75" customHeight="1" x14ac:dyDescent="0.2">
      <c r="E565" s="154"/>
      <c r="R565" s="28"/>
    </row>
    <row r="566" spans="5:18" ht="15.75" customHeight="1" x14ac:dyDescent="0.2">
      <c r="E566" s="154"/>
      <c r="R566" s="28"/>
    </row>
    <row r="567" spans="5:18" ht="15.75" customHeight="1" x14ac:dyDescent="0.2">
      <c r="E567" s="154"/>
      <c r="R567" s="28"/>
    </row>
    <row r="568" spans="5:18" ht="15.75" customHeight="1" x14ac:dyDescent="0.2">
      <c r="E568" s="154"/>
      <c r="R568" s="28"/>
    </row>
    <row r="569" spans="5:18" ht="15.75" customHeight="1" x14ac:dyDescent="0.2">
      <c r="E569" s="154"/>
      <c r="R569" s="28"/>
    </row>
    <row r="570" spans="5:18" ht="15.75" customHeight="1" x14ac:dyDescent="0.2">
      <c r="E570" s="154"/>
      <c r="R570" s="28"/>
    </row>
    <row r="571" spans="5:18" ht="15.75" customHeight="1" x14ac:dyDescent="0.2">
      <c r="E571" s="154"/>
      <c r="R571" s="28"/>
    </row>
    <row r="572" spans="5:18" ht="15.75" customHeight="1" x14ac:dyDescent="0.2">
      <c r="E572" s="154"/>
      <c r="R572" s="28"/>
    </row>
    <row r="573" spans="5:18" ht="15.75" customHeight="1" x14ac:dyDescent="0.2">
      <c r="E573" s="154"/>
      <c r="R573" s="28"/>
    </row>
    <row r="574" spans="5:18" ht="15.75" customHeight="1" x14ac:dyDescent="0.2">
      <c r="E574" s="154"/>
      <c r="R574" s="28"/>
    </row>
    <row r="575" spans="5:18" ht="15.75" customHeight="1" x14ac:dyDescent="0.2">
      <c r="E575" s="154"/>
      <c r="R575" s="28"/>
    </row>
    <row r="576" spans="5:18" ht="15.75" customHeight="1" x14ac:dyDescent="0.2">
      <c r="E576" s="154"/>
      <c r="R576" s="28"/>
    </row>
    <row r="577" spans="5:18" ht="15.75" customHeight="1" x14ac:dyDescent="0.2">
      <c r="E577" s="154"/>
      <c r="R577" s="28"/>
    </row>
    <row r="578" spans="5:18" ht="15.75" customHeight="1" x14ac:dyDescent="0.2">
      <c r="E578" s="154"/>
      <c r="R578" s="28"/>
    </row>
    <row r="579" spans="5:18" ht="15.75" customHeight="1" x14ac:dyDescent="0.2">
      <c r="E579" s="154"/>
      <c r="R579" s="28"/>
    </row>
    <row r="580" spans="5:18" ht="15.75" customHeight="1" x14ac:dyDescent="0.2">
      <c r="E580" s="154"/>
      <c r="R580" s="28"/>
    </row>
    <row r="581" spans="5:18" ht="15.75" customHeight="1" x14ac:dyDescent="0.2">
      <c r="E581" s="154"/>
      <c r="R581" s="28"/>
    </row>
    <row r="582" spans="5:18" ht="15.75" customHeight="1" x14ac:dyDescent="0.2">
      <c r="E582" s="154"/>
      <c r="R582" s="28"/>
    </row>
    <row r="583" spans="5:18" ht="15.75" customHeight="1" x14ac:dyDescent="0.2">
      <c r="E583" s="154"/>
      <c r="R583" s="28"/>
    </row>
    <row r="584" spans="5:18" ht="15.75" customHeight="1" x14ac:dyDescent="0.2">
      <c r="E584" s="154"/>
      <c r="R584" s="28"/>
    </row>
    <row r="585" spans="5:18" ht="15.75" customHeight="1" x14ac:dyDescent="0.2">
      <c r="E585" s="154"/>
      <c r="R585" s="28"/>
    </row>
    <row r="586" spans="5:18" ht="15.75" customHeight="1" x14ac:dyDescent="0.2">
      <c r="E586" s="154"/>
      <c r="R586" s="28"/>
    </row>
    <row r="587" spans="5:18" ht="15.75" customHeight="1" x14ac:dyDescent="0.2">
      <c r="E587" s="154"/>
      <c r="R587" s="28"/>
    </row>
    <row r="588" spans="5:18" ht="15.75" customHeight="1" x14ac:dyDescent="0.2">
      <c r="E588" s="154"/>
      <c r="R588" s="28"/>
    </row>
    <row r="589" spans="5:18" ht="15.75" customHeight="1" x14ac:dyDescent="0.2">
      <c r="E589" s="154"/>
      <c r="R589" s="28"/>
    </row>
    <row r="590" spans="5:18" ht="15.75" customHeight="1" x14ac:dyDescent="0.2">
      <c r="E590" s="154"/>
      <c r="R590" s="28"/>
    </row>
    <row r="591" spans="5:18" ht="15.75" customHeight="1" x14ac:dyDescent="0.2">
      <c r="E591" s="154"/>
      <c r="R591" s="28"/>
    </row>
    <row r="592" spans="5:18" ht="15.75" customHeight="1" x14ac:dyDescent="0.2">
      <c r="E592" s="154"/>
      <c r="R592" s="28"/>
    </row>
    <row r="593" spans="5:18" ht="15.75" customHeight="1" x14ac:dyDescent="0.2">
      <c r="E593" s="154"/>
      <c r="R593" s="28"/>
    </row>
    <row r="594" spans="5:18" ht="15.75" customHeight="1" x14ac:dyDescent="0.2">
      <c r="E594" s="154"/>
      <c r="R594" s="28"/>
    </row>
    <row r="595" spans="5:18" ht="15.75" customHeight="1" x14ac:dyDescent="0.2">
      <c r="E595" s="154"/>
      <c r="R595" s="28"/>
    </row>
    <row r="596" spans="5:18" ht="15.75" customHeight="1" x14ac:dyDescent="0.2">
      <c r="E596" s="154"/>
      <c r="R596" s="28"/>
    </row>
    <row r="597" spans="5:18" ht="15.75" customHeight="1" x14ac:dyDescent="0.2">
      <c r="E597" s="154"/>
      <c r="R597" s="28"/>
    </row>
    <row r="598" spans="5:18" ht="15.75" customHeight="1" x14ac:dyDescent="0.2">
      <c r="E598" s="154"/>
      <c r="R598" s="28"/>
    </row>
    <row r="599" spans="5:18" ht="15.75" customHeight="1" x14ac:dyDescent="0.2">
      <c r="E599" s="154"/>
      <c r="R599" s="28"/>
    </row>
    <row r="600" spans="5:18" ht="15.75" customHeight="1" x14ac:dyDescent="0.2">
      <c r="E600" s="154"/>
      <c r="R600" s="28"/>
    </row>
    <row r="601" spans="5:18" ht="15.75" customHeight="1" x14ac:dyDescent="0.2">
      <c r="E601" s="154"/>
      <c r="R601" s="28"/>
    </row>
    <row r="602" spans="5:18" ht="15.75" customHeight="1" x14ac:dyDescent="0.2">
      <c r="E602" s="154"/>
      <c r="R602" s="28"/>
    </row>
    <row r="603" spans="5:18" ht="15.75" customHeight="1" x14ac:dyDescent="0.2">
      <c r="E603" s="154"/>
      <c r="R603" s="28"/>
    </row>
    <row r="604" spans="5:18" ht="15.75" customHeight="1" x14ac:dyDescent="0.2">
      <c r="E604" s="154"/>
      <c r="R604" s="28"/>
    </row>
    <row r="605" spans="5:18" ht="15.75" customHeight="1" x14ac:dyDescent="0.2">
      <c r="E605" s="154"/>
      <c r="R605" s="28"/>
    </row>
    <row r="606" spans="5:18" ht="15.75" customHeight="1" x14ac:dyDescent="0.2">
      <c r="E606" s="154"/>
      <c r="R606" s="28"/>
    </row>
    <row r="607" spans="5:18" ht="15.75" customHeight="1" x14ac:dyDescent="0.2">
      <c r="E607" s="154"/>
      <c r="R607" s="28"/>
    </row>
    <row r="608" spans="5:18" ht="15.75" customHeight="1" x14ac:dyDescent="0.2">
      <c r="E608" s="154"/>
      <c r="R608" s="28"/>
    </row>
    <row r="609" spans="5:18" ht="15.75" customHeight="1" x14ac:dyDescent="0.2">
      <c r="E609" s="154"/>
      <c r="R609" s="28"/>
    </row>
    <row r="610" spans="5:18" ht="15.75" customHeight="1" x14ac:dyDescent="0.2">
      <c r="E610" s="154"/>
      <c r="R610" s="28"/>
    </row>
    <row r="611" spans="5:18" ht="15.75" customHeight="1" x14ac:dyDescent="0.2">
      <c r="E611" s="154"/>
      <c r="R611" s="28"/>
    </row>
    <row r="612" spans="5:18" ht="15.75" customHeight="1" x14ac:dyDescent="0.2">
      <c r="E612" s="154"/>
      <c r="R612" s="28"/>
    </row>
    <row r="613" spans="5:18" ht="15.75" customHeight="1" x14ac:dyDescent="0.2">
      <c r="E613" s="154"/>
      <c r="R613" s="28"/>
    </row>
    <row r="614" spans="5:18" ht="15.75" customHeight="1" x14ac:dyDescent="0.2">
      <c r="E614" s="154"/>
      <c r="R614" s="28"/>
    </row>
    <row r="615" spans="5:18" ht="15.75" customHeight="1" x14ac:dyDescent="0.2">
      <c r="E615" s="154"/>
      <c r="R615" s="28"/>
    </row>
    <row r="616" spans="5:18" ht="15.75" customHeight="1" x14ac:dyDescent="0.2">
      <c r="E616" s="154"/>
      <c r="R616" s="28"/>
    </row>
    <row r="617" spans="5:18" ht="15.75" customHeight="1" x14ac:dyDescent="0.2">
      <c r="E617" s="154"/>
      <c r="R617" s="28"/>
    </row>
    <row r="618" spans="5:18" ht="15.75" customHeight="1" x14ac:dyDescent="0.2">
      <c r="E618" s="154"/>
      <c r="R618" s="28"/>
    </row>
    <row r="619" spans="5:18" ht="15.75" customHeight="1" x14ac:dyDescent="0.2">
      <c r="E619" s="154"/>
      <c r="R619" s="28"/>
    </row>
    <row r="620" spans="5:18" ht="15.75" customHeight="1" x14ac:dyDescent="0.2">
      <c r="E620" s="154"/>
      <c r="R620" s="28"/>
    </row>
    <row r="621" spans="5:18" ht="15.75" customHeight="1" x14ac:dyDescent="0.2">
      <c r="E621" s="154"/>
      <c r="R621" s="28"/>
    </row>
    <row r="622" spans="5:18" ht="15.75" customHeight="1" x14ac:dyDescent="0.2">
      <c r="E622" s="154"/>
      <c r="R622" s="28"/>
    </row>
    <row r="623" spans="5:18" ht="15.75" customHeight="1" x14ac:dyDescent="0.2">
      <c r="E623" s="154"/>
      <c r="R623" s="28"/>
    </row>
  </sheetData>
  <mergeCells count="23">
    <mergeCell ref="B5:B7"/>
    <mergeCell ref="Q5:Q7"/>
    <mergeCell ref="R5:R7"/>
    <mergeCell ref="S5:S7"/>
    <mergeCell ref="H6:I6"/>
    <mergeCell ref="J6:K6"/>
    <mergeCell ref="L6:L7"/>
    <mergeCell ref="C6:C7"/>
    <mergeCell ref="D6:D7"/>
    <mergeCell ref="E6:F6"/>
    <mergeCell ref="R4:T4"/>
    <mergeCell ref="A1:G1"/>
    <mergeCell ref="A2:G2"/>
    <mergeCell ref="A3:T3"/>
    <mergeCell ref="G6:G7"/>
    <mergeCell ref="C5:D5"/>
    <mergeCell ref="E5:M5"/>
    <mergeCell ref="A5:A7"/>
    <mergeCell ref="T5:T7"/>
    <mergeCell ref="M6:M7"/>
    <mergeCell ref="N5:N7"/>
    <mergeCell ref="O5:O7"/>
    <mergeCell ref="P5:P7"/>
  </mergeCells>
  <conditionalFormatting sqref="B141:B149">
    <cfRule type="expression" dxfId="0" priority="1" stopIfTrue="1">
      <formula>ROW()=CELL("Row")</formula>
    </cfRule>
  </conditionalFormatting>
  <pageMargins left="0.17" right="0.17" top="0.34" bottom="0.38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1801-04F5-4B80-92E1-E881510E28E5}">
  <dimension ref="A1:E44"/>
  <sheetViews>
    <sheetView workbookViewId="0">
      <selection activeCell="A20" sqref="A20:XFD20"/>
    </sheetView>
  </sheetViews>
  <sheetFormatPr defaultColWidth="9.140625" defaultRowHeight="18.75" x14ac:dyDescent="0.2"/>
  <cols>
    <col min="1" max="1" width="8.7109375" style="17" customWidth="1"/>
    <col min="2" max="2" width="38.28515625" style="16" customWidth="1"/>
    <col min="3" max="3" width="16.7109375" style="16" customWidth="1"/>
    <col min="4" max="4" width="24.7109375" style="16" customWidth="1"/>
    <col min="5" max="5" width="14.5703125" style="16" customWidth="1"/>
    <col min="6" max="16384" width="9.140625" style="16"/>
  </cols>
  <sheetData>
    <row r="1" spans="1:5" x14ac:dyDescent="0.2">
      <c r="A1" s="209"/>
      <c r="B1" s="209"/>
      <c r="C1" s="209"/>
    </row>
    <row r="2" spans="1:5" x14ac:dyDescent="0.2">
      <c r="A2" s="210" t="s">
        <v>455</v>
      </c>
      <c r="B2" s="210"/>
      <c r="C2" s="210"/>
      <c r="D2" s="210"/>
      <c r="E2" s="210"/>
    </row>
    <row r="3" spans="1:5" ht="22.5" customHeight="1" x14ac:dyDescent="0.2">
      <c r="A3" s="210" t="s">
        <v>454</v>
      </c>
      <c r="B3" s="210"/>
      <c r="C3" s="210"/>
      <c r="D3" s="210"/>
      <c r="E3" s="210"/>
    </row>
    <row r="4" spans="1:5" x14ac:dyDescent="0.2">
      <c r="D4" s="211" t="s">
        <v>448</v>
      </c>
      <c r="E4" s="211"/>
    </row>
    <row r="5" spans="1:5" s="17" customFormat="1" ht="25.5" customHeight="1" x14ac:dyDescent="0.2">
      <c r="A5" s="18" t="s">
        <v>449</v>
      </c>
      <c r="B5" s="18" t="s">
        <v>450</v>
      </c>
      <c r="C5" s="18" t="s">
        <v>451</v>
      </c>
      <c r="D5" s="18" t="s">
        <v>15</v>
      </c>
      <c r="E5" s="18" t="s">
        <v>452</v>
      </c>
    </row>
    <row r="6" spans="1:5" ht="21.75" customHeight="1" x14ac:dyDescent="0.2">
      <c r="A6" s="18" t="s">
        <v>413</v>
      </c>
      <c r="B6" s="19" t="str">
        <f>'THÁNG 01-05 NĂM 2025'!B10</f>
        <v>Sự nghiệp Tiểu học</v>
      </c>
      <c r="C6" s="21">
        <f>SUM(C7:C19)</f>
        <v>26213</v>
      </c>
      <c r="D6" s="21">
        <f>SUM(D7:D19)</f>
        <v>646055852.35686958</v>
      </c>
      <c r="E6" s="22"/>
    </row>
    <row r="7" spans="1:5" x14ac:dyDescent="0.2">
      <c r="A7" s="23">
        <v>1</v>
      </c>
      <c r="B7" s="22" t="str">
        <f>'THÁNG 01-05 NĂM 2025'!B11</f>
        <v>1.TH Bế Văn Đàn</v>
      </c>
      <c r="C7" s="24">
        <f>'THÁNG 01-05 NĂM 2025'!R11</f>
        <v>3969</v>
      </c>
      <c r="D7" s="24">
        <f>'THÁNG 01-05 NĂM 2025'!S11</f>
        <v>94101168.20869565</v>
      </c>
      <c r="E7" s="22"/>
    </row>
    <row r="8" spans="1:5" x14ac:dyDescent="0.2">
      <c r="A8" s="23">
        <v>2</v>
      </c>
      <c r="B8" s="22" t="str">
        <f>'THÁNG 01-05 NĂM 2025'!B35</f>
        <v>2.Trường TH Him lam</v>
      </c>
      <c r="C8" s="24">
        <f>'THÁNG 01-05 NĂM 2025'!R35</f>
        <v>2041</v>
      </c>
      <c r="D8" s="24">
        <f>'THÁNG 01-05 NĂM 2025'!S35</f>
        <v>49951942.121739127</v>
      </c>
      <c r="E8" s="22"/>
    </row>
    <row r="9" spans="1:5" x14ac:dyDescent="0.2">
      <c r="A9" s="23">
        <v>3</v>
      </c>
      <c r="B9" s="22" t="str">
        <f>'THÁNG 01-05 NĂM 2025'!B49</f>
        <v>3. TH Hà Nội- ĐBP</v>
      </c>
      <c r="C9" s="24">
        <f>'THÁNG 01-05 NĂM 2025'!R49</f>
        <v>3532</v>
      </c>
      <c r="D9" s="24">
        <f>'THÁNG 01-05 NĂM 2025'!S49</f>
        <v>91224134.608695671</v>
      </c>
      <c r="E9" s="22"/>
    </row>
    <row r="10" spans="1:5" x14ac:dyDescent="0.2">
      <c r="A10" s="23">
        <v>4</v>
      </c>
      <c r="B10" s="22" t="str">
        <f>'THÁNG 01-05 NĂM 2025'!B70</f>
        <v>4. TH Mường Phăng</v>
      </c>
      <c r="C10" s="24">
        <f>'THÁNG 01-05 NĂM 2025'!R70</f>
        <v>2142</v>
      </c>
      <c r="D10" s="24">
        <f>'THÁNG 01-05 NĂM 2025'!S70</f>
        <v>51077591.843478262</v>
      </c>
      <c r="E10" s="22"/>
    </row>
    <row r="11" spans="1:5" x14ac:dyDescent="0.2">
      <c r="A11" s="23">
        <v>5</v>
      </c>
      <c r="B11" s="22" t="str">
        <f>'THÁNG 01-05 NĂM 2025'!B82</f>
        <v>5. TH Nam Thanh</v>
      </c>
      <c r="C11" s="24">
        <f>'THÁNG 01-05 NĂM 2025'!R82</f>
        <v>2053</v>
      </c>
      <c r="D11" s="24">
        <f>'THÁNG 01-05 NĂM 2025'!S82</f>
        <v>55337136.73043479</v>
      </c>
      <c r="E11" s="22"/>
    </row>
    <row r="12" spans="1:5" x14ac:dyDescent="0.2">
      <c r="A12" s="23">
        <v>6</v>
      </c>
      <c r="B12" s="22" t="str">
        <f>'THÁNG 01-05 NĂM 2025'!B95</f>
        <v>6. TH Noong Bua</v>
      </c>
      <c r="C12" s="24">
        <f>'THÁNG 01-05 NĂM 2025'!R95</f>
        <v>3536</v>
      </c>
      <c r="D12" s="24">
        <f>'THÁNG 01-05 NĂM 2025'!S95</f>
        <v>88294102.121739164</v>
      </c>
      <c r="E12" s="22"/>
    </row>
    <row r="13" spans="1:5" x14ac:dyDescent="0.2">
      <c r="A13" s="23">
        <v>7</v>
      </c>
      <c r="B13" s="22" t="str">
        <f>'THÁNG 01-05 NĂM 2025'!B110</f>
        <v>7. TH số 1 Nà Nhạn</v>
      </c>
      <c r="C13" s="24">
        <f>'THÁNG 01-05 NĂM 2025'!R110</f>
        <v>1198</v>
      </c>
      <c r="D13" s="24">
        <f>'THÁNG 01-05 NĂM 2025'!S110</f>
        <v>28527631.826086957</v>
      </c>
      <c r="E13" s="22"/>
    </row>
    <row r="14" spans="1:5" x14ac:dyDescent="0.2">
      <c r="A14" s="23">
        <v>8</v>
      </c>
      <c r="B14" s="22" t="str">
        <f>'THÁNG 01-05 NĂM 2025'!B121</f>
        <v>8. TH số 2 Nà Tấu</v>
      </c>
      <c r="C14" s="24">
        <f>'THÁNG 01-05 NĂM 2025'!R121</f>
        <v>1188</v>
      </c>
      <c r="D14" s="24">
        <f>'THÁNG 01-05 NĂM 2025'!S121</f>
        <v>26346375.435130436</v>
      </c>
      <c r="E14" s="22"/>
    </row>
    <row r="15" spans="1:5" x14ac:dyDescent="0.2">
      <c r="A15" s="23">
        <v>9</v>
      </c>
      <c r="B15" s="22" t="str">
        <f>'THÁNG 01-05 NĂM 2025'!B132</f>
        <v>9. TH số 2 Pá Khoang</v>
      </c>
      <c r="C15" s="24">
        <f>'THÁNG 01-05 NĂM 2025'!R132</f>
        <v>561</v>
      </c>
      <c r="D15" s="24">
        <f>'THÁNG 01-05 NĂM 2025'!S132</f>
        <v>14033777.321739132</v>
      </c>
      <c r="E15" s="22"/>
    </row>
    <row r="16" spans="1:5" x14ac:dyDescent="0.2">
      <c r="A16" s="23">
        <v>10</v>
      </c>
      <c r="B16" s="22" t="str">
        <f>'THÁNG 01-05 NĂM 2025'!B140</f>
        <v>10. TH Tà Cáng xã Nà Tấu</v>
      </c>
      <c r="C16" s="24">
        <f>'THÁNG 01-05 NĂM 2025'!R140</f>
        <v>1116</v>
      </c>
      <c r="D16" s="24">
        <f>'THÁNG 01-05 NĂM 2025'!S140</f>
        <v>25145149.773913048</v>
      </c>
      <c r="E16" s="22"/>
    </row>
    <row r="17" spans="1:5" x14ac:dyDescent="0.2">
      <c r="A17" s="23">
        <v>11</v>
      </c>
      <c r="B17" s="22" t="str">
        <f>'THÁNG 01-05 NĂM 2025'!B150</f>
        <v>11. TH Tô Vĩnh Diện</v>
      </c>
      <c r="C17" s="24">
        <f>'THÁNG 01-05 NĂM 2025'!R150</f>
        <v>2013</v>
      </c>
      <c r="D17" s="24">
        <f>'THÁNG 01-05 NĂM 2025'!S150</f>
        <v>51305841.391304359</v>
      </c>
      <c r="E17" s="22"/>
    </row>
    <row r="18" spans="1:5" x14ac:dyDescent="0.2">
      <c r="A18" s="23">
        <v>12</v>
      </c>
      <c r="B18" s="22" t="str">
        <f>'THÁNG 01-05 NĂM 2025'!B169</f>
        <v>12. TH số 1 xã Pá Khoang</v>
      </c>
      <c r="C18" s="24">
        <f>'THÁNG 01-05 NĂM 2025'!R169</f>
        <v>679</v>
      </c>
      <c r="D18" s="24">
        <f>'THÁNG 01-05 NĂM 2025'!S169</f>
        <v>15090425.373913046</v>
      </c>
      <c r="E18" s="22"/>
    </row>
    <row r="19" spans="1:5" x14ac:dyDescent="0.2">
      <c r="A19" s="23">
        <v>13</v>
      </c>
      <c r="B19" s="22" t="str">
        <f>'THÁNG 01-05 NĂM 2025'!B173</f>
        <v>13. TH Võ Nguyên Giáp</v>
      </c>
      <c r="C19" s="24">
        <f>'THÁNG 01-05 NĂM 2025'!R173</f>
        <v>2185</v>
      </c>
      <c r="D19" s="24">
        <f>'THÁNG 01-05 NĂM 2025'!S173</f>
        <v>55620575.600000009</v>
      </c>
      <c r="E19" s="22"/>
    </row>
    <row r="20" spans="1:5" s="25" customFormat="1" ht="26.25" customHeight="1" x14ac:dyDescent="0.2">
      <c r="A20" s="18" t="s">
        <v>427</v>
      </c>
      <c r="B20" s="19" t="str">
        <f>'[1]CĐGV DẠY HSKT 2024'!B285</f>
        <v>Sự nghiệp mầm non</v>
      </c>
      <c r="C20" s="20">
        <f>SUM(C21:C27)</f>
        <v>9332.5</v>
      </c>
      <c r="D20" s="20">
        <f>SUM(D21:D27)</f>
        <v>116533844.48437235</v>
      </c>
      <c r="E20" s="19"/>
    </row>
    <row r="21" spans="1:5" x14ac:dyDescent="0.2">
      <c r="A21" s="23">
        <v>1</v>
      </c>
      <c r="B21" s="22" t="str">
        <f>'THÁNG 01-05 NĂM 2025'!B184</f>
        <v>1. Trường MN hoa ban</v>
      </c>
      <c r="C21" s="24">
        <f>'THÁNG 01-05 NĂM 2025'!R184</f>
        <v>1105</v>
      </c>
      <c r="D21" s="24">
        <f>'THÁNG 01-05 NĂM 2025'!S184</f>
        <v>12660929.775000002</v>
      </c>
      <c r="E21" s="22"/>
    </row>
    <row r="22" spans="1:5" x14ac:dyDescent="0.2">
      <c r="A22" s="23">
        <v>2</v>
      </c>
      <c r="B22" s="22" t="str">
        <f>'THÁNG 01-05 NĂM 2025'!B188</f>
        <v>2. Trường MN Hoa Mơ</v>
      </c>
      <c r="C22" s="24">
        <f>'THÁNG 01-05 NĂM 2025'!R188</f>
        <v>1105</v>
      </c>
      <c r="D22" s="24">
        <f>'THÁNG 01-05 NĂM 2025'!S188</f>
        <v>14408664.075000003</v>
      </c>
      <c r="E22" s="22"/>
    </row>
    <row r="23" spans="1:5" x14ac:dyDescent="0.2">
      <c r="A23" s="23">
        <v>3</v>
      </c>
      <c r="B23" s="22" t="str">
        <f>'THÁNG 01-05 NĂM 2025'!B192</f>
        <v>3. Trường MN Nam Thanh</v>
      </c>
      <c r="C23" s="24">
        <f>'THÁNG 01-05 NĂM 2025'!R192</f>
        <v>2210</v>
      </c>
      <c r="D23" s="24">
        <f>'THÁNG 01-05 NĂM 2025'!S192</f>
        <v>25183425.150000006</v>
      </c>
      <c r="E23" s="22"/>
    </row>
    <row r="24" spans="1:5" x14ac:dyDescent="0.2">
      <c r="A24" s="23">
        <v>4</v>
      </c>
      <c r="B24" s="22" t="str">
        <f>'THÁNG 01-05 NĂM 2025'!B198</f>
        <v>4.  Trường MN số 2 nà nhạn</v>
      </c>
      <c r="C24" s="24">
        <f>'THÁNG 01-05 NĂM 2025'!R198</f>
        <v>552.5</v>
      </c>
      <c r="D24" s="24">
        <f>'THÁNG 01-05 NĂM 2025'!S198</f>
        <v>6547290.7500000019</v>
      </c>
      <c r="E24" s="22"/>
    </row>
    <row r="25" spans="1:5" x14ac:dyDescent="0.2">
      <c r="A25" s="23">
        <v>5</v>
      </c>
      <c r="B25" s="22" t="str">
        <f>'THÁNG 01-05 NĂM 2025'!B201</f>
        <v>5, Trường MN Thanh Trường</v>
      </c>
      <c r="C25" s="24">
        <f>'THÁNG 01-05 NĂM 2025'!R201</f>
        <v>2210</v>
      </c>
      <c r="D25" s="24">
        <f>'THÁNG 01-05 NĂM 2025'!S201</f>
        <v>32800897.73437234</v>
      </c>
      <c r="E25" s="22"/>
    </row>
    <row r="26" spans="1:5" x14ac:dyDescent="0.2">
      <c r="A26" s="23">
        <v>6</v>
      </c>
      <c r="B26" s="22" t="str">
        <f>'THÁNG 01-05 NĂM 2025'!B207</f>
        <v>6. Trường Mầm Non Hoa Sen</v>
      </c>
      <c r="C26" s="24">
        <f>'THÁNG 01-05 NĂM 2025'!R207</f>
        <v>1045</v>
      </c>
      <c r="D26" s="24">
        <f>'THÁNG 01-05 NĂM 2025'!S207</f>
        <v>13206736.125</v>
      </c>
      <c r="E26" s="22"/>
    </row>
    <row r="27" spans="1:5" x14ac:dyDescent="0.2">
      <c r="A27" s="23">
        <v>7</v>
      </c>
      <c r="B27" s="22" t="str">
        <f>'THÁNG 01-05 NĂM 2025'!B211</f>
        <v>7. Trường Mầm non Him Lam</v>
      </c>
      <c r="C27" s="24">
        <f>'THÁNG 01-05 NĂM 2025'!R211</f>
        <v>1105</v>
      </c>
      <c r="D27" s="24">
        <f>'THÁNG 01-05 NĂM 2025'!S211</f>
        <v>11725900.875</v>
      </c>
      <c r="E27" s="22"/>
    </row>
    <row r="28" spans="1:5" x14ac:dyDescent="0.2">
      <c r="A28" s="18" t="s">
        <v>436</v>
      </c>
      <c r="B28" s="19" t="str">
        <f>'THÁNG 01-05 NĂM 2025'!B215</f>
        <v>Sự nghiệp THCS</v>
      </c>
      <c r="C28" s="20">
        <f>SUM(C29:C40)</f>
        <v>16560.5</v>
      </c>
      <c r="D28" s="20">
        <f>SUM(D29:D40)</f>
        <v>490028950.46784443</v>
      </c>
      <c r="E28" s="19"/>
    </row>
    <row r="29" spans="1:5" x14ac:dyDescent="0.2">
      <c r="A29" s="23">
        <v>1</v>
      </c>
      <c r="B29" s="22" t="str">
        <f>'THÁNG 01-05 NĂM 2025'!B216</f>
        <v>1. THCS Him Lam</v>
      </c>
      <c r="C29" s="24">
        <f>'THÁNG 01-05 NĂM 2025'!R216</f>
        <v>1325</v>
      </c>
      <c r="D29" s="24">
        <f>'THÁNG 01-05 NĂM 2025'!S216</f>
        <v>39904655.115789481</v>
      </c>
      <c r="E29" s="22"/>
    </row>
    <row r="30" spans="1:5" x14ac:dyDescent="0.2">
      <c r="A30" s="23">
        <v>2</v>
      </c>
      <c r="B30" s="22" t="str">
        <f>'THÁNG 01-05 NĂM 2025'!B241</f>
        <v>2. THCS Nà Nhạn</v>
      </c>
      <c r="C30" s="24">
        <f>'THÁNG 01-05 NĂM 2025'!R241</f>
        <v>614</v>
      </c>
      <c r="D30" s="24">
        <f>'THÁNG 01-05 NĂM 2025'!S241</f>
        <v>17884493.052631579</v>
      </c>
      <c r="E30" s="22"/>
    </row>
    <row r="31" spans="1:5" x14ac:dyDescent="0.2">
      <c r="A31" s="23">
        <v>3</v>
      </c>
      <c r="B31" s="22" t="str">
        <f>'THÁNG 01-05 NĂM 2025'!B257</f>
        <v>3. THCS Nà Tấu</v>
      </c>
      <c r="C31" s="24">
        <f>'THÁNG 01-05 NĂM 2025'!R257</f>
        <v>2332</v>
      </c>
      <c r="D31" s="24">
        <f>'THÁNG 01-05 NĂM 2025'!S257</f>
        <v>68381144.715789482</v>
      </c>
      <c r="E31" s="22"/>
    </row>
    <row r="32" spans="1:5" x14ac:dyDescent="0.2">
      <c r="A32" s="23">
        <v>4</v>
      </c>
      <c r="B32" s="22" t="str">
        <f>'THÁNG 01-05 NĂM 2025'!B284</f>
        <v>4. THCS Nam Thanh</v>
      </c>
      <c r="C32" s="24">
        <f>'THÁNG 01-05 NĂM 2025'!R284</f>
        <v>1187</v>
      </c>
      <c r="D32" s="24">
        <f>'THÁNG 01-05 NĂM 2025'!S284</f>
        <v>36976989.205894731</v>
      </c>
      <c r="E32" s="22"/>
    </row>
    <row r="33" spans="1:5" x14ac:dyDescent="0.2">
      <c r="A33" s="23">
        <v>5</v>
      </c>
      <c r="B33" s="22" t="str">
        <f>'THÁNG 01-05 NĂM 2025'!B303</f>
        <v>5. THCS Tân Bình</v>
      </c>
      <c r="C33" s="24">
        <f>'THÁNG 01-05 NĂM 2025'!R303</f>
        <v>2073</v>
      </c>
      <c r="D33" s="24">
        <f>'THÁNG 01-05 NĂM 2025'!S303</f>
        <v>68022866.08421053</v>
      </c>
      <c r="E33" s="22"/>
    </row>
    <row r="34" spans="1:5" x14ac:dyDescent="0.2">
      <c r="A34" s="23">
        <v>6</v>
      </c>
      <c r="B34" s="22" t="str">
        <f>'THÁNG 01-05 NĂM 2025'!B334</f>
        <v>6. THCS Thanh Bình</v>
      </c>
      <c r="C34" s="24">
        <f>'THÁNG 01-05 NĂM 2025'!R334</f>
        <v>19</v>
      </c>
      <c r="D34" s="24">
        <f>'THÁNG 01-05 NĂM 2025'!S334</f>
        <v>450619.20000000007</v>
      </c>
      <c r="E34" s="22"/>
    </row>
    <row r="35" spans="1:5" x14ac:dyDescent="0.2">
      <c r="A35" s="23">
        <v>7</v>
      </c>
      <c r="B35" s="22" t="str">
        <f>'THÁNG 01-05 NĂM 2025'!B337</f>
        <v>7. THCS Trần Can</v>
      </c>
      <c r="C35" s="24">
        <f>'THÁNG 01-05 NĂM 2025'!R337</f>
        <v>604.5</v>
      </c>
      <c r="D35" s="24">
        <f>'THÁNG 01-05 NĂM 2025'!S337</f>
        <v>18240089.350736842</v>
      </c>
      <c r="E35" s="22"/>
    </row>
    <row r="36" spans="1:5" ht="21" customHeight="1" x14ac:dyDescent="0.2">
      <c r="A36" s="23">
        <v>8</v>
      </c>
      <c r="B36" s="22" t="str">
        <f>'THÁNG 01-05 NĂM 2025'!B351</f>
        <v>8. THCS Võ Nguyên giáp</v>
      </c>
      <c r="C36" s="24">
        <f>'THÁNG 01-05 NĂM 2025'!R351</f>
        <v>1852</v>
      </c>
      <c r="D36" s="24">
        <f>'THÁNG 01-05 NĂM 2025'!S351</f>
        <v>55632620.08421053</v>
      </c>
      <c r="E36" s="22"/>
    </row>
    <row r="37" spans="1:5" x14ac:dyDescent="0.2">
      <c r="A37" s="23">
        <v>9</v>
      </c>
      <c r="B37" s="22" t="str">
        <f>'THÁNG 01-05 NĂM 2025'!B386</f>
        <v>9. TH-THCS Thanh Minh</v>
      </c>
      <c r="C37" s="24">
        <f>'THÁNG 01-05 NĂM 2025'!R386</f>
        <v>42</v>
      </c>
      <c r="D37" s="24">
        <f>'THÁNG 01-05 NĂM 2025'!S386</f>
        <v>1117288.4210526319</v>
      </c>
      <c r="E37" s="22"/>
    </row>
    <row r="38" spans="1:5" x14ac:dyDescent="0.2">
      <c r="A38" s="23">
        <v>10</v>
      </c>
      <c r="B38" s="22" t="str">
        <f>'THÁNG 01-05 NĂM 2025'!B389</f>
        <v>10. TH-THCS Hermann Gmeiner</v>
      </c>
      <c r="C38" s="24">
        <f>'THÁNG 01-05 NĂM 2025'!R389</f>
        <v>600</v>
      </c>
      <c r="D38" s="24">
        <f>'THÁNG 01-05 NĂM 2025'!S389</f>
        <v>15978185.052631581</v>
      </c>
      <c r="E38" s="22"/>
    </row>
    <row r="39" spans="1:5" x14ac:dyDescent="0.2">
      <c r="A39" s="23">
        <v>11</v>
      </c>
      <c r="B39" s="22" t="str">
        <f>'THÁNG 01-05 NĂM 2025'!B401</f>
        <v>11. TH-THCS Thanh trường</v>
      </c>
      <c r="C39" s="24">
        <f>'THÁNG 01-05 NĂM 2025'!R401</f>
        <v>3507</v>
      </c>
      <c r="D39" s="24">
        <f>'THÁNG 01-05 NĂM 2025'!S401</f>
        <v>95671016.542791769</v>
      </c>
      <c r="E39" s="22"/>
    </row>
    <row r="40" spans="1:5" x14ac:dyDescent="0.2">
      <c r="A40" s="23">
        <v>12</v>
      </c>
      <c r="B40" s="22" t="str">
        <f>'THÁNG 01-05 NĂM 2025'!B432</f>
        <v>12. THCS Mường Thanh</v>
      </c>
      <c r="C40" s="24">
        <f>'THÁNG 01-05 NĂM 2025'!R432</f>
        <v>2405</v>
      </c>
      <c r="D40" s="24">
        <f>'THÁNG 01-05 NĂM 2025'!S432</f>
        <v>71768983.642105281</v>
      </c>
      <c r="E40" s="22"/>
    </row>
    <row r="41" spans="1:5" x14ac:dyDescent="0.2">
      <c r="A41" s="18"/>
      <c r="B41" s="19" t="s">
        <v>453</v>
      </c>
      <c r="C41" s="20">
        <f>C28+C20+C6</f>
        <v>52106</v>
      </c>
      <c r="D41" s="20">
        <f>D28+D20+D6</f>
        <v>1252618647.3090863</v>
      </c>
      <c r="E41" s="19"/>
    </row>
    <row r="42" spans="1:5" x14ac:dyDescent="0.2">
      <c r="D42" s="26"/>
    </row>
    <row r="43" spans="1:5" x14ac:dyDescent="0.2">
      <c r="D43" s="26"/>
    </row>
    <row r="44" spans="1:5" x14ac:dyDescent="0.2">
      <c r="D44" s="26"/>
    </row>
  </sheetData>
  <mergeCells count="4">
    <mergeCell ref="A1:C1"/>
    <mergeCell ref="A2:E2"/>
    <mergeCell ref="A3:E3"/>
    <mergeCell ref="D4:E4"/>
  </mergeCells>
  <pageMargins left="0.2" right="0.2" top="0.47" bottom="0.5600000000000000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THÁNG 01-05 NĂM 2025</vt:lpstr>
      <vt:lpstr>TỔNG HỢP</vt:lpstr>
      <vt:lpstr>'THÁNG 01-05 NĂM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TONGHOP</dc:creator>
  <cp:lastModifiedBy>ketoanpgd</cp:lastModifiedBy>
  <cp:lastPrinted>2025-06-13T07:24:36Z</cp:lastPrinted>
  <dcterms:created xsi:type="dcterms:W3CDTF">2009-02-26T07:30:48Z</dcterms:created>
  <dcterms:modified xsi:type="dcterms:W3CDTF">2025-06-15T09:16:25Z</dcterms:modified>
</cp:coreProperties>
</file>